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/>
  <mc:AlternateContent xmlns:mc="http://schemas.openxmlformats.org/markup-compatibility/2006">
    <mc:Choice Requires="x15">
      <x15ac:absPath xmlns:x15ac="http://schemas.microsoft.com/office/spreadsheetml/2010/11/ac" url="C:\Users\Marcelo\Dropbox\Profissional\Professor Money\"/>
    </mc:Choice>
  </mc:AlternateContent>
  <bookViews>
    <workbookView xWindow="120" yWindow="135" windowWidth="15180" windowHeight="8070"/>
  </bookViews>
  <sheets>
    <sheet name="come-cotas" sheetId="1" r:id="rId1"/>
    <sheet name="Gráfico Valores" sheetId="3" r:id="rId2"/>
    <sheet name="Gráfico Rentabilidades" sheetId="4" r:id="rId3"/>
  </sheets>
  <calcPr calcId="171027"/>
</workbook>
</file>

<file path=xl/calcChain.xml><?xml version="1.0" encoding="utf-8"?>
<calcChain xmlns="http://schemas.openxmlformats.org/spreadsheetml/2006/main">
  <c r="E8" i="1" l="1"/>
  <c r="G8" i="1" s="1"/>
  <c r="D9" i="1"/>
  <c r="F9" i="1" l="1"/>
  <c r="E9" i="1" s="1"/>
  <c r="G9" i="1" s="1"/>
  <c r="H9" i="1" s="1"/>
  <c r="D10" i="1"/>
  <c r="N8" i="1"/>
  <c r="M8" i="1"/>
  <c r="M9" i="1" s="1"/>
  <c r="K8" i="1"/>
  <c r="J8" i="1"/>
  <c r="J9" i="1" s="1"/>
  <c r="K9" i="1" s="1"/>
  <c r="H8" i="1"/>
  <c r="S9" i="1" l="1"/>
  <c r="T9" i="1"/>
  <c r="F10" i="1"/>
  <c r="E10" i="1" s="1"/>
  <c r="G10" i="1" s="1"/>
  <c r="H10" i="1" s="1"/>
  <c r="S10" i="1" s="1"/>
  <c r="D11" i="1"/>
  <c r="N9" i="1"/>
  <c r="M10" i="1"/>
  <c r="J10" i="1"/>
  <c r="Y9" i="1" l="1"/>
  <c r="U9" i="1"/>
  <c r="D12" i="1"/>
  <c r="F11" i="1"/>
  <c r="E11" i="1" s="1"/>
  <c r="G11" i="1" s="1"/>
  <c r="H11" i="1" s="1"/>
  <c r="S11" i="1" s="1"/>
  <c r="M11" i="1"/>
  <c r="N10" i="1"/>
  <c r="U10" i="1" s="1"/>
  <c r="K10" i="1"/>
  <c r="T10" i="1" s="1"/>
  <c r="J11" i="1"/>
  <c r="D13" i="1" l="1"/>
  <c r="F12" i="1"/>
  <c r="E12" i="1" s="1"/>
  <c r="G12" i="1" s="1"/>
  <c r="H12" i="1" s="1"/>
  <c r="S12" i="1" s="1"/>
  <c r="Y10" i="1"/>
  <c r="K11" i="1"/>
  <c r="T11" i="1" s="1"/>
  <c r="J12" i="1"/>
  <c r="M12" i="1"/>
  <c r="N11" i="1"/>
  <c r="U11" i="1" s="1"/>
  <c r="J92" i="1"/>
  <c r="D14" i="1" l="1"/>
  <c r="F13" i="1"/>
  <c r="E13" i="1" s="1"/>
  <c r="G13" i="1" s="1"/>
  <c r="H13" i="1" s="1"/>
  <c r="S13" i="1" s="1"/>
  <c r="Y11" i="1"/>
  <c r="K12" i="1"/>
  <c r="T12" i="1" s="1"/>
  <c r="J13" i="1"/>
  <c r="M13" i="1"/>
  <c r="N12" i="1"/>
  <c r="U12" i="1" s="1"/>
  <c r="D15" i="1" l="1"/>
  <c r="F14" i="1"/>
  <c r="E14" i="1" s="1"/>
  <c r="G14" i="1" s="1"/>
  <c r="H14" i="1" s="1"/>
  <c r="S14" i="1" s="1"/>
  <c r="Y12" i="1"/>
  <c r="J14" i="1"/>
  <c r="K13" i="1"/>
  <c r="T13" i="1" s="1"/>
  <c r="M14" i="1"/>
  <c r="N13" i="1"/>
  <c r="U13" i="1" s="1"/>
  <c r="J93" i="1"/>
  <c r="D16" i="1" l="1"/>
  <c r="F15" i="1"/>
  <c r="E15" i="1" s="1"/>
  <c r="G15" i="1" s="1"/>
  <c r="H15" i="1" s="1"/>
  <c r="S15" i="1" s="1"/>
  <c r="Y13" i="1"/>
  <c r="M15" i="1"/>
  <c r="N14" i="1"/>
  <c r="U14" i="1" s="1"/>
  <c r="J15" i="1"/>
  <c r="K14" i="1"/>
  <c r="T14" i="1" s="1"/>
  <c r="D17" i="1" l="1"/>
  <c r="F16" i="1"/>
  <c r="E16" i="1" s="1"/>
  <c r="G16" i="1" s="1"/>
  <c r="H16" i="1" s="1"/>
  <c r="S16" i="1" s="1"/>
  <c r="Y14" i="1"/>
  <c r="M16" i="1"/>
  <c r="N15" i="1"/>
  <c r="U15" i="1" s="1"/>
  <c r="J16" i="1"/>
  <c r="K15" i="1"/>
  <c r="T15" i="1" s="1"/>
  <c r="J94" i="1"/>
  <c r="D18" i="1" l="1"/>
  <c r="F17" i="1"/>
  <c r="E17" i="1" s="1"/>
  <c r="G17" i="1" s="1"/>
  <c r="H17" i="1" s="1"/>
  <c r="S17" i="1" s="1"/>
  <c r="Y15" i="1"/>
  <c r="M17" i="1"/>
  <c r="N16" i="1"/>
  <c r="U16" i="1" s="1"/>
  <c r="K16" i="1"/>
  <c r="T16" i="1" s="1"/>
  <c r="J17" i="1"/>
  <c r="D19" i="1" l="1"/>
  <c r="F18" i="1"/>
  <c r="E18" i="1" s="1"/>
  <c r="G18" i="1" s="1"/>
  <c r="H18" i="1" s="1"/>
  <c r="S18" i="1" s="1"/>
  <c r="Y16" i="1"/>
  <c r="M18" i="1"/>
  <c r="N17" i="1"/>
  <c r="U17" i="1" s="1"/>
  <c r="J18" i="1"/>
  <c r="K17" i="1"/>
  <c r="T17" i="1" s="1"/>
  <c r="D20" i="1" l="1"/>
  <c r="F19" i="1"/>
  <c r="E19" i="1" s="1"/>
  <c r="G19" i="1" s="1"/>
  <c r="H19" i="1" s="1"/>
  <c r="S19" i="1" s="1"/>
  <c r="Y17" i="1"/>
  <c r="M19" i="1"/>
  <c r="N18" i="1"/>
  <c r="U18" i="1" s="1"/>
  <c r="J19" i="1"/>
  <c r="K18" i="1"/>
  <c r="T18" i="1" s="1"/>
  <c r="D21" i="1" l="1"/>
  <c r="F20" i="1"/>
  <c r="E20" i="1" s="1"/>
  <c r="G20" i="1" s="1"/>
  <c r="H20" i="1" s="1"/>
  <c r="S20" i="1" s="1"/>
  <c r="Y18" i="1"/>
  <c r="M20" i="1"/>
  <c r="N19" i="1"/>
  <c r="U19" i="1" s="1"/>
  <c r="J20" i="1"/>
  <c r="K19" i="1"/>
  <c r="T19" i="1" s="1"/>
  <c r="D22" i="1" l="1"/>
  <c r="F21" i="1"/>
  <c r="E21" i="1" s="1"/>
  <c r="G21" i="1" s="1"/>
  <c r="H21" i="1" s="1"/>
  <c r="S21" i="1" s="1"/>
  <c r="Y19" i="1"/>
  <c r="M21" i="1"/>
  <c r="N20" i="1"/>
  <c r="U20" i="1" s="1"/>
  <c r="J21" i="1"/>
  <c r="K20" i="1"/>
  <c r="T20" i="1" s="1"/>
  <c r="D23" i="1" l="1"/>
  <c r="F22" i="1"/>
  <c r="E22" i="1" s="1"/>
  <c r="G22" i="1" s="1"/>
  <c r="H22" i="1" s="1"/>
  <c r="S22" i="1" s="1"/>
  <c r="Y20" i="1"/>
  <c r="M22" i="1"/>
  <c r="N21" i="1"/>
  <c r="U21" i="1" s="1"/>
  <c r="J22" i="1"/>
  <c r="K21" i="1"/>
  <c r="T21" i="1" s="1"/>
  <c r="D24" i="1" l="1"/>
  <c r="F23" i="1"/>
  <c r="E23" i="1" s="1"/>
  <c r="G23" i="1" s="1"/>
  <c r="H23" i="1" s="1"/>
  <c r="S23" i="1" s="1"/>
  <c r="Y21" i="1"/>
  <c r="M23" i="1"/>
  <c r="N22" i="1"/>
  <c r="U22" i="1" s="1"/>
  <c r="J23" i="1"/>
  <c r="K22" i="1"/>
  <c r="T22" i="1" s="1"/>
  <c r="D25" i="1" l="1"/>
  <c r="F24" i="1"/>
  <c r="E24" i="1" s="1"/>
  <c r="G24" i="1" s="1"/>
  <c r="H24" i="1" s="1"/>
  <c r="S24" i="1" s="1"/>
  <c r="Y22" i="1"/>
  <c r="J24" i="1"/>
  <c r="K23" i="1"/>
  <c r="T23" i="1" s="1"/>
  <c r="M24" i="1"/>
  <c r="N23" i="1"/>
  <c r="U23" i="1" s="1"/>
  <c r="D26" i="1" l="1"/>
  <c r="F25" i="1"/>
  <c r="E25" i="1" s="1"/>
  <c r="G25" i="1" s="1"/>
  <c r="H25" i="1" s="1"/>
  <c r="S25" i="1" s="1"/>
  <c r="Y23" i="1"/>
  <c r="M25" i="1"/>
  <c r="N24" i="1"/>
  <c r="U24" i="1" s="1"/>
  <c r="K24" i="1"/>
  <c r="T24" i="1" s="1"/>
  <c r="J25" i="1"/>
  <c r="D27" i="1" l="1"/>
  <c r="F26" i="1"/>
  <c r="E26" i="1" s="1"/>
  <c r="G26" i="1" s="1"/>
  <c r="H26" i="1" s="1"/>
  <c r="S26" i="1" s="1"/>
  <c r="Y24" i="1"/>
  <c r="M26" i="1"/>
  <c r="N25" i="1"/>
  <c r="U25" i="1" s="1"/>
  <c r="K25" i="1"/>
  <c r="T25" i="1" s="1"/>
  <c r="J26" i="1"/>
  <c r="D28" i="1" l="1"/>
  <c r="F27" i="1"/>
  <c r="E27" i="1" s="1"/>
  <c r="G27" i="1" s="1"/>
  <c r="H27" i="1" s="1"/>
  <c r="S27" i="1" s="1"/>
  <c r="Y25" i="1"/>
  <c r="M27" i="1"/>
  <c r="N26" i="1"/>
  <c r="U26" i="1" s="1"/>
  <c r="J27" i="1"/>
  <c r="K26" i="1"/>
  <c r="T26" i="1" s="1"/>
  <c r="F28" i="1" l="1"/>
  <c r="E28" i="1" s="1"/>
  <c r="G28" i="1" s="1"/>
  <c r="H28" i="1" s="1"/>
  <c r="S28" i="1" s="1"/>
  <c r="Y26" i="1"/>
  <c r="K27" i="1"/>
  <c r="T27" i="1" s="1"/>
  <c r="J28" i="1"/>
  <c r="K28" i="1" s="1"/>
  <c r="T28" i="1" s="1"/>
  <c r="M28" i="1"/>
  <c r="N28" i="1" s="1"/>
  <c r="U28" i="1" s="1"/>
  <c r="N27" i="1"/>
  <c r="U27" i="1" s="1"/>
  <c r="Y28" i="1" l="1"/>
  <c r="Y27" i="1"/>
  <c r="X9" i="1"/>
  <c r="H92" i="1" s="1"/>
  <c r="W9" i="1" l="1"/>
  <c r="G92" i="1" s="1"/>
  <c r="X10" i="1"/>
  <c r="H93" i="1" s="1"/>
  <c r="W10" i="1"/>
  <c r="G93" i="1" s="1"/>
  <c r="W11" i="1" l="1"/>
  <c r="G94" i="1" s="1"/>
  <c r="X11" i="1"/>
  <c r="H94" i="1" s="1"/>
  <c r="X12" i="1" l="1"/>
  <c r="W12" i="1"/>
  <c r="X13" i="1" l="1"/>
  <c r="W13" i="1"/>
  <c r="W14" i="1" l="1"/>
  <c r="X14" i="1"/>
  <c r="X15" i="1" l="1"/>
  <c r="W15" i="1"/>
  <c r="X16" i="1" l="1"/>
  <c r="W16" i="1"/>
  <c r="X17" i="1" l="1"/>
  <c r="W17" i="1"/>
  <c r="W18" i="1" l="1"/>
  <c r="X18" i="1"/>
  <c r="X19" i="1" l="1"/>
  <c r="W19" i="1"/>
  <c r="X20" i="1" l="1"/>
  <c r="W20" i="1"/>
  <c r="W21" i="1" l="1"/>
  <c r="X21" i="1"/>
  <c r="W22" i="1" l="1"/>
  <c r="X22" i="1"/>
  <c r="W23" i="1" l="1"/>
  <c r="X23" i="1"/>
  <c r="X24" i="1" l="1"/>
  <c r="W24" i="1"/>
  <c r="W25" i="1" l="1"/>
  <c r="X25" i="1"/>
  <c r="W26" i="1" l="1"/>
  <c r="X26" i="1"/>
  <c r="X27" i="1" l="1"/>
  <c r="W27" i="1"/>
  <c r="W28" i="1" l="1"/>
  <c r="X28" i="1"/>
</calcChain>
</file>

<file path=xl/sharedStrings.xml><?xml version="1.0" encoding="utf-8"?>
<sst xmlns="http://schemas.openxmlformats.org/spreadsheetml/2006/main" count="27" uniqueCount="19">
  <si>
    <t>antes do IR</t>
  </si>
  <si>
    <t>depois do IR</t>
  </si>
  <si>
    <t>Fundos</t>
  </si>
  <si>
    <t xml:space="preserve">Diferenças anuais em % do CDI </t>
  </si>
  <si>
    <t>CDBs/LFTs</t>
  </si>
  <si>
    <t>VGBL</t>
  </si>
  <si>
    <t>Aplicação inicial</t>
  </si>
  <si>
    <t>Taxa de juros (anual)</t>
  </si>
  <si>
    <t>Alíquotas</t>
  </si>
  <si>
    <t>Fundo/LFT/CDB</t>
  </si>
  <si>
    <t>Fundo x LFTs</t>
  </si>
  <si>
    <t>Fundo x VGBL</t>
  </si>
  <si>
    <t>LFT x VGBL</t>
  </si>
  <si>
    <t>Semestre</t>
  </si>
  <si>
    <t>Diferenças anualizadas</t>
  </si>
  <si>
    <t>come-cotas</t>
  </si>
  <si>
    <t>núm cotas</t>
  </si>
  <si>
    <t>valor cota</t>
  </si>
  <si>
    <t>Rentabilidades anualizadas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</si>
</sst>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0.0%"/>
    <numFmt numFmtId="165" formatCode="#,##0.000000"/>
    <numFmt numFmtId="167" formatCode="#,##0.00%;[Red]\-#,##0.00%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Candara"/>
      <family val="2"/>
    </font>
    <font>
      <b/>
      <sz val="11"/>
      <name val="Candara"/>
      <family val="2"/>
    </font>
    <font>
      <b/>
      <sz val="11"/>
      <color theme="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0" fontId="3" fillId="0" borderId="5" xfId="0" applyFont="1" applyFill="1" applyBorder="1"/>
    <xf numFmtId="0" fontId="4" fillId="0" borderId="17" xfId="0" applyFont="1" applyFill="1" applyBorder="1" applyAlignment="1"/>
    <xf numFmtId="0" fontId="4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65" fontId="3" fillId="0" borderId="17" xfId="0" applyNumberFormat="1" applyFont="1" applyFill="1" applyBorder="1" applyAlignment="1">
      <alignment horizontal="center"/>
    </xf>
    <xf numFmtId="4" fontId="3" fillId="0" borderId="17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7" xfId="0" applyFont="1" applyFill="1" applyBorder="1"/>
    <xf numFmtId="0" fontId="3" fillId="0" borderId="12" xfId="0" applyFont="1" applyFill="1" applyBorder="1"/>
    <xf numFmtId="0" fontId="3" fillId="0" borderId="9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10" fontId="3" fillId="0" borderId="13" xfId="1" applyNumberFormat="1" applyFont="1" applyFill="1" applyBorder="1" applyAlignment="1">
      <alignment horizontal="center"/>
    </xf>
    <xf numFmtId="10" fontId="3" fillId="0" borderId="14" xfId="0" applyNumberFormat="1" applyFont="1" applyFill="1" applyBorder="1" applyAlignment="1">
      <alignment horizontal="center"/>
    </xf>
    <xf numFmtId="10" fontId="3" fillId="0" borderId="0" xfId="1" applyNumberFormat="1" applyFont="1" applyFill="1" applyBorder="1" applyAlignment="1">
      <alignment horizontal="center"/>
    </xf>
    <xf numFmtId="10" fontId="3" fillId="0" borderId="14" xfId="1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5" fontId="3" fillId="0" borderId="18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10" fontId="3" fillId="0" borderId="15" xfId="1" applyNumberFormat="1" applyFont="1" applyFill="1" applyBorder="1" applyAlignment="1">
      <alignment horizontal="center"/>
    </xf>
    <xf numFmtId="10" fontId="3" fillId="0" borderId="16" xfId="0" applyNumberFormat="1" applyFont="1" applyFill="1" applyBorder="1" applyAlignment="1">
      <alignment horizontal="center"/>
    </xf>
    <xf numFmtId="10" fontId="3" fillId="0" borderId="18" xfId="1" applyNumberFormat="1" applyFont="1" applyFill="1" applyBorder="1" applyAlignment="1">
      <alignment horizontal="center"/>
    </xf>
    <xf numFmtId="10" fontId="3" fillId="0" borderId="16" xfId="1" applyNumberFormat="1" applyFont="1" applyFill="1" applyBorder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/>
    <xf numFmtId="0" fontId="4" fillId="0" borderId="0" xfId="0" applyFont="1" applyFill="1" applyAlignment="1">
      <alignment horizontal="center"/>
    </xf>
    <xf numFmtId="10" fontId="3" fillId="0" borderId="0" xfId="1" applyNumberFormat="1" applyFont="1" applyFill="1"/>
    <xf numFmtId="0" fontId="3" fillId="0" borderId="0" xfId="0" quotePrefix="1" applyFont="1" applyFill="1" applyAlignment="1">
      <alignment horizontal="center"/>
    </xf>
    <xf numFmtId="9" fontId="4" fillId="0" borderId="0" xfId="0" applyNumberFormat="1" applyFont="1" applyFill="1"/>
    <xf numFmtId="164" fontId="3" fillId="0" borderId="0" xfId="0" applyNumberFormat="1" applyFont="1" applyFill="1"/>
    <xf numFmtId="167" fontId="3" fillId="0" borderId="13" xfId="1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67" fontId="3" fillId="0" borderId="14" xfId="1" applyNumberFormat="1" applyFont="1" applyFill="1" applyBorder="1" applyAlignment="1">
      <alignment horizontal="center"/>
    </xf>
    <xf numFmtId="167" fontId="3" fillId="0" borderId="15" xfId="1" applyNumberFormat="1" applyFont="1" applyFill="1" applyBorder="1" applyAlignment="1">
      <alignment horizontal="center"/>
    </xf>
    <xf numFmtId="167" fontId="3" fillId="0" borderId="18" xfId="1" applyNumberFormat="1" applyFont="1" applyFill="1" applyBorder="1" applyAlignment="1">
      <alignment horizontal="center"/>
    </xf>
    <xf numFmtId="167" fontId="3" fillId="0" borderId="16" xfId="1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1" xfId="0" quotePrefix="1" applyFont="1" applyFill="1" applyBorder="1" applyAlignment="1">
      <alignment horizontal="center"/>
    </xf>
    <xf numFmtId="0" fontId="5" fillId="2" borderId="17" xfId="0" quotePrefix="1" applyFont="1" applyFill="1" applyBorder="1" applyAlignment="1">
      <alignment horizontal="center"/>
    </xf>
    <xf numFmtId="0" fontId="5" fillId="2" borderId="12" xfId="0" quotePrefix="1" applyFont="1" applyFill="1" applyBorder="1" applyAlignment="1">
      <alignment horizontal="center"/>
    </xf>
    <xf numFmtId="9" fontId="5" fillId="2" borderId="15" xfId="0" applyNumberFormat="1" applyFont="1" applyFill="1" applyBorder="1"/>
    <xf numFmtId="9" fontId="5" fillId="2" borderId="18" xfId="0" applyNumberFormat="1" applyFont="1" applyFill="1" applyBorder="1"/>
    <xf numFmtId="9" fontId="5" fillId="2" borderId="16" xfId="0" applyNumberFormat="1" applyFont="1" applyFill="1" applyBorder="1"/>
    <xf numFmtId="0" fontId="3" fillId="3" borderId="9" xfId="0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10" fontId="3" fillId="3" borderId="13" xfId="1" applyNumberFormat="1" applyFont="1" applyFill="1" applyBorder="1" applyAlignment="1">
      <alignment horizontal="center"/>
    </xf>
    <xf numFmtId="10" fontId="3" fillId="3" borderId="14" xfId="0" applyNumberFormat="1" applyFont="1" applyFill="1" applyBorder="1" applyAlignment="1">
      <alignment horizontal="center"/>
    </xf>
    <xf numFmtId="10" fontId="3" fillId="3" borderId="0" xfId="1" applyNumberFormat="1" applyFont="1" applyFill="1" applyBorder="1" applyAlignment="1">
      <alignment horizontal="center"/>
    </xf>
    <xf numFmtId="10" fontId="3" fillId="3" borderId="14" xfId="1" applyNumberFormat="1" applyFont="1" applyFill="1" applyBorder="1" applyAlignment="1">
      <alignment horizontal="center"/>
    </xf>
    <xf numFmtId="167" fontId="3" fillId="3" borderId="13" xfId="1" applyNumberFormat="1" applyFont="1" applyFill="1" applyBorder="1" applyAlignment="1">
      <alignment horizontal="center"/>
    </xf>
    <xf numFmtId="167" fontId="3" fillId="3" borderId="0" xfId="1" applyNumberFormat="1" applyFont="1" applyFill="1" applyBorder="1" applyAlignment="1">
      <alignment horizontal="center"/>
    </xf>
    <xf numFmtId="167" fontId="3" fillId="3" borderId="14" xfId="1" applyNumberFormat="1" applyFont="1" applyFill="1" applyBorder="1" applyAlignment="1">
      <alignment horizontal="center"/>
    </xf>
    <xf numFmtId="7" fontId="3" fillId="4" borderId="2" xfId="2" applyNumberFormat="1" applyFont="1" applyFill="1" applyBorder="1" applyAlignment="1" applyProtection="1">
      <alignment horizontal="center"/>
      <protection locked="0"/>
    </xf>
    <xf numFmtId="7" fontId="3" fillId="4" borderId="3" xfId="2" applyNumberFormat="1" applyFont="1" applyFill="1" applyBorder="1" applyAlignment="1" applyProtection="1">
      <alignment horizontal="center"/>
      <protection locked="0"/>
    </xf>
    <xf numFmtId="10" fontId="3" fillId="4" borderId="5" xfId="1" applyNumberFormat="1" applyFont="1" applyFill="1" applyBorder="1" applyAlignment="1" applyProtection="1">
      <alignment horizontal="center"/>
      <protection locked="0"/>
    </xf>
    <xf numFmtId="10" fontId="3" fillId="4" borderId="6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Evolução do Valor da Aplicação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'come-cotas'!$G$5:$H$5</c:f>
              <c:strCache>
                <c:ptCount val="1"/>
                <c:pt idx="0">
                  <c:v>Fundos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38100">
                <a:solidFill>
                  <a:srgbClr val="002060"/>
                </a:solidFill>
              </a:ln>
            </c:spPr>
          </c:marker>
          <c:cat>
            <c:numRef>
              <c:f>'come-cotas'!$B$8:$B$28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'come-cotas'!$H$8:$H$28</c:f>
              <c:numCache>
                <c:formatCode>#,##0</c:formatCode>
                <c:ptCount val="21"/>
                <c:pt idx="0">
                  <c:v>1000</c:v>
                </c:pt>
                <c:pt idx="1">
                  <c:v>1037.8268573318674</c:v>
                </c:pt>
                <c:pt idx="2">
                  <c:v>1079.7141235608365</c:v>
                </c:pt>
                <c:pt idx="3">
                  <c:v>1125.8829792011386</c:v>
                </c:pt>
                <c:pt idx="4">
                  <c:v>1176.565968395199</c:v>
                </c:pt>
                <c:pt idx="5">
                  <c:v>1225.3787736517324</c:v>
                </c:pt>
                <c:pt idx="6">
                  <c:v>1276.2167011887122</c:v>
                </c:pt>
                <c:pt idx="7">
                  <c:v>1329.1637683091642</c:v>
                </c:pt>
                <c:pt idx="8">
                  <c:v>1384.3074779857325</c:v>
                </c:pt>
                <c:pt idx="9">
                  <c:v>1441.7389634724721</c:v>
                </c:pt>
                <c:pt idx="10">
                  <c:v>1501.5531389162238</c:v>
                </c:pt>
                <c:pt idx="11">
                  <c:v>1563.8488562164839</c:v>
                </c:pt>
                <c:pt idx="12">
                  <c:v>1628.7290683929994</c:v>
                </c:pt>
                <c:pt idx="13">
                  <c:v>1696.3009997310796</c:v>
                </c:pt>
                <c:pt idx="14">
                  <c:v>1766.6763229858179</c:v>
                </c:pt>
                <c:pt idx="15">
                  <c:v>1839.9713439380721</c:v>
                </c:pt>
                <c:pt idx="16">
                  <c:v>1916.3071936072197</c:v>
                </c:pt>
                <c:pt idx="17">
                  <c:v>1995.8100284383424</c:v>
                </c:pt>
                <c:pt idx="18">
                  <c:v>2078.6112387946787</c:v>
                </c:pt>
                <c:pt idx="19">
                  <c:v>2164.8476660999136</c:v>
                </c:pt>
                <c:pt idx="20">
                  <c:v>2254.6618289891649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1-40DF-BAC3-213E33A64B7D}"/>
            </c:ext>
          </c:extLst>
        </c:ser>
        <c:ser>
          <c:idx val="2"/>
          <c:order val="1"/>
          <c:tx>
            <c:strRef>
              <c:f>'come-cotas'!$J$5:$K$5</c:f>
              <c:strCache>
                <c:ptCount val="1"/>
                <c:pt idx="0">
                  <c:v>CDBs/LFTs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 w="38100">
                <a:solidFill>
                  <a:srgbClr val="92D050"/>
                </a:solidFill>
              </a:ln>
            </c:spPr>
          </c:marker>
          <c:cat>
            <c:numRef>
              <c:f>'come-cotas'!$B$8:$B$28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'come-cotas'!$K$8:$K$28</c:f>
              <c:numCache>
                <c:formatCode>#,##0</c:formatCode>
                <c:ptCount val="21"/>
                <c:pt idx="0">
                  <c:v>1000</c:v>
                </c:pt>
                <c:pt idx="1">
                  <c:v>1037.8268573318674</c:v>
                </c:pt>
                <c:pt idx="2">
                  <c:v>1080.0000000000002</c:v>
                </c:pt>
                <c:pt idx="3">
                  <c:v>1126.7940297144128</c:v>
                </c:pt>
                <c:pt idx="4">
                  <c:v>1178.5000000000005</c:v>
                </c:pt>
                <c:pt idx="5">
                  <c:v>1228.6999003430014</c:v>
                </c:pt>
                <c:pt idx="6">
                  <c:v>1281.3500000000006</c:v>
                </c:pt>
                <c:pt idx="7">
                  <c:v>1336.5698903773016</c:v>
                </c:pt>
                <c:pt idx="8">
                  <c:v>1394.4850000000006</c:v>
                </c:pt>
                <c:pt idx="9">
                  <c:v>1455.2268794150318</c:v>
                </c:pt>
                <c:pt idx="10">
                  <c:v>1518.933500000001</c:v>
                </c:pt>
                <c:pt idx="11">
                  <c:v>1585.7495673565352</c:v>
                </c:pt>
                <c:pt idx="12">
                  <c:v>1655.8268500000013</c:v>
                </c:pt>
                <c:pt idx="13">
                  <c:v>1729.324524092189</c:v>
                </c:pt>
                <c:pt idx="14">
                  <c:v>1806.4095350000016</c:v>
                </c:pt>
                <c:pt idx="15">
                  <c:v>1887.2569765014082</c:v>
                </c:pt>
                <c:pt idx="16">
                  <c:v>1972.0504885000021</c:v>
                </c:pt>
                <c:pt idx="17">
                  <c:v>2060.9826741515494</c:v>
                </c:pt>
                <c:pt idx="18">
                  <c:v>2154.2555373500027</c:v>
                </c:pt>
                <c:pt idx="19">
                  <c:v>2252.0809415667045</c:v>
                </c:pt>
                <c:pt idx="20">
                  <c:v>2354.6810910850031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1-40DF-BAC3-213E33A64B7D}"/>
            </c:ext>
          </c:extLst>
        </c:ser>
        <c:ser>
          <c:idx val="3"/>
          <c:order val="2"/>
          <c:tx>
            <c:strRef>
              <c:f>'come-cotas'!$M$5:$N$5</c:f>
              <c:strCache>
                <c:ptCount val="1"/>
                <c:pt idx="0">
                  <c:v>VGBL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</c:spPr>
          </c:marker>
          <c:cat>
            <c:numRef>
              <c:f>'come-cotas'!$B$8:$B$28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'come-cotas'!$N$8:$N$28</c:f>
              <c:numCache>
                <c:formatCode>#,##0</c:formatCode>
                <c:ptCount val="21"/>
                <c:pt idx="0">
                  <c:v>1000</c:v>
                </c:pt>
                <c:pt idx="1">
                  <c:v>1031.7257513105985</c:v>
                </c:pt>
                <c:pt idx="2">
                  <c:v>1065.0000000000002</c:v>
                </c:pt>
                <c:pt idx="3">
                  <c:v>1099.8983264416586</c:v>
                </c:pt>
                <c:pt idx="4">
                  <c:v>1147.0000000000002</c:v>
                </c:pt>
                <c:pt idx="5">
                  <c:v>1188.3410944001189</c:v>
                </c:pt>
                <c:pt idx="6">
                  <c:v>1231.7000000000005</c:v>
                </c:pt>
                <c:pt idx="7">
                  <c:v>1277.1752038401307</c:v>
                </c:pt>
                <c:pt idx="8">
                  <c:v>1348.0750000000007</c:v>
                </c:pt>
                <c:pt idx="9">
                  <c:v>1401.6707759544397</c:v>
                </c:pt>
                <c:pt idx="10">
                  <c:v>1457.8825000000008</c:v>
                </c:pt>
                <c:pt idx="11">
                  <c:v>1516.8378535498841</c:v>
                </c:pt>
                <c:pt idx="12">
                  <c:v>1617.2488000000012</c:v>
                </c:pt>
                <c:pt idx="13">
                  <c:v>1686.4230814985308</c:v>
                </c:pt>
                <c:pt idx="14">
                  <c:v>1758.9736800000014</c:v>
                </c:pt>
                <c:pt idx="15">
                  <c:v>1835.0653896483841</c:v>
                </c:pt>
                <c:pt idx="16">
                  <c:v>1972.0504885000021</c:v>
                </c:pt>
                <c:pt idx="17">
                  <c:v>2060.9826741515494</c:v>
                </c:pt>
                <c:pt idx="18">
                  <c:v>2154.2555373500027</c:v>
                </c:pt>
                <c:pt idx="19">
                  <c:v>2252.0809415667045</c:v>
                </c:pt>
                <c:pt idx="20">
                  <c:v>2434.3682140900037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1-40DF-BAC3-213E33A6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01088"/>
        <c:axId val="138236288"/>
      </c:lineChart>
      <c:catAx>
        <c:axId val="1394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Número  de  Semestres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138236288"/>
        <c:crosses val="autoZero"/>
        <c:auto val="1"/>
        <c:lblAlgn val="ctr"/>
        <c:lblOffset val="100"/>
        <c:noMultiLvlLbl val="0"/>
      </c:catAx>
      <c:valAx>
        <c:axId val="138236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Valor da Aplicação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1394010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>
          <a:latin typeface="Euphemia" pitchFamily="34" charset="0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Rentabilidades Anualizadas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'come-cotas'!$S$6</c:f>
              <c:strCache>
                <c:ptCount val="1"/>
                <c:pt idx="0">
                  <c:v>Fundos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38100">
                <a:solidFill>
                  <a:srgbClr val="002060"/>
                </a:solidFill>
              </a:ln>
            </c:spPr>
          </c:marker>
          <c:cat>
            <c:numRef>
              <c:f>'come-cotas'!$B$9:$B$28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'come-cotas'!$S$9:$S$28</c:f>
              <c:numCache>
                <c:formatCode>0.00%</c:formatCode>
                <c:ptCount val="20"/>
                <c:pt idx="0">
                  <c:v>7.7084585799340299E-2</c:v>
                </c:pt>
                <c:pt idx="1">
                  <c:v>7.9714123560836514E-2</c:v>
                </c:pt>
                <c:pt idx="2">
                  <c:v>8.2253093217607098E-2</c:v>
                </c:pt>
                <c:pt idx="3">
                  <c:v>8.4696256283388838E-2</c:v>
                </c:pt>
                <c:pt idx="4">
                  <c:v>8.4696256283388838E-2</c:v>
                </c:pt>
                <c:pt idx="5">
                  <c:v>8.4696256283388838E-2</c:v>
                </c:pt>
                <c:pt idx="6">
                  <c:v>8.4696256283388838E-2</c:v>
                </c:pt>
                <c:pt idx="7">
                  <c:v>8.4696256283388838E-2</c:v>
                </c:pt>
                <c:pt idx="8">
                  <c:v>8.4696256283388838E-2</c:v>
                </c:pt>
                <c:pt idx="9">
                  <c:v>8.4696256283388838E-2</c:v>
                </c:pt>
                <c:pt idx="10">
                  <c:v>8.4696256283388838E-2</c:v>
                </c:pt>
                <c:pt idx="11">
                  <c:v>8.4696256283388838E-2</c:v>
                </c:pt>
                <c:pt idx="12">
                  <c:v>8.4696256283388838E-2</c:v>
                </c:pt>
                <c:pt idx="13">
                  <c:v>8.4696256283388838E-2</c:v>
                </c:pt>
                <c:pt idx="14">
                  <c:v>8.4696256283388838E-2</c:v>
                </c:pt>
                <c:pt idx="15">
                  <c:v>8.4696256283388838E-2</c:v>
                </c:pt>
                <c:pt idx="16">
                  <c:v>8.4696256283388838E-2</c:v>
                </c:pt>
                <c:pt idx="17">
                  <c:v>8.4696256283388838E-2</c:v>
                </c:pt>
                <c:pt idx="18">
                  <c:v>8.4696256283388838E-2</c:v>
                </c:pt>
                <c:pt idx="19">
                  <c:v>8.4696256283388838E-2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79A-BF6A-33A34C42B885}"/>
            </c:ext>
          </c:extLst>
        </c:ser>
        <c:ser>
          <c:idx val="2"/>
          <c:order val="1"/>
          <c:tx>
            <c:strRef>
              <c:f>'come-cotas'!$T$6</c:f>
              <c:strCache>
                <c:ptCount val="1"/>
                <c:pt idx="0">
                  <c:v>CDBs/LFTs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 w="38100">
                <a:solidFill>
                  <a:srgbClr val="92D050"/>
                </a:solidFill>
              </a:ln>
            </c:spPr>
          </c:marker>
          <c:cat>
            <c:numRef>
              <c:f>'come-cotas'!$B$9:$B$28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'come-cotas'!$T$9:$T$28</c:f>
              <c:numCache>
                <c:formatCode>0.00%</c:formatCode>
                <c:ptCount val="20"/>
                <c:pt idx="0">
                  <c:v>7.7084585799340299E-2</c:v>
                </c:pt>
                <c:pt idx="1">
                  <c:v>8.0000000000000293E-2</c:v>
                </c:pt>
                <c:pt idx="2">
                  <c:v>8.2836845009052196E-2</c:v>
                </c:pt>
                <c:pt idx="3">
                  <c:v>8.5587398600407649E-2</c:v>
                </c:pt>
                <c:pt idx="4">
                  <c:v>8.5871236272056617E-2</c:v>
                </c:pt>
                <c:pt idx="5">
                  <c:v>8.6148627497200314E-2</c:v>
                </c:pt>
                <c:pt idx="6">
                  <c:v>8.641967222423097E-2</c:v>
                </c:pt>
                <c:pt idx="7">
                  <c:v>8.6684473106956261E-2</c:v>
                </c:pt>
                <c:pt idx="8">
                  <c:v>8.6943135133449978E-2</c:v>
                </c:pt>
                <c:pt idx="9">
                  <c:v>8.7195765272811476E-2</c:v>
                </c:pt>
                <c:pt idx="10">
                  <c:v>8.7442472140080163E-2</c:v>
                </c:pt>
                <c:pt idx="11">
                  <c:v>8.7683365679407821E-2</c:v>
                </c:pt>
                <c:pt idx="12">
                  <c:v>8.7918556865456132E-2</c:v>
                </c:pt>
                <c:pt idx="13">
                  <c:v>8.8148157422885509E-2</c:v>
                </c:pt>
                <c:pt idx="14">
                  <c:v>8.8372279563686984E-2</c:v>
                </c:pt>
                <c:pt idx="15">
                  <c:v>8.8591035742030089E-2</c:v>
                </c:pt>
                <c:pt idx="16">
                  <c:v>8.8804538426224156E-2</c:v>
                </c:pt>
                <c:pt idx="17">
                  <c:v>8.9012899887318975E-2</c:v>
                </c:pt>
                <c:pt idx="18">
                  <c:v>8.921623200383122E-2</c:v>
                </c:pt>
                <c:pt idx="19">
                  <c:v>8.9414646082023985E-2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8-479A-BF6A-33A34C42B885}"/>
            </c:ext>
          </c:extLst>
        </c:ser>
        <c:ser>
          <c:idx val="3"/>
          <c:order val="2"/>
          <c:tx>
            <c:strRef>
              <c:f>'come-cotas'!$U$6</c:f>
              <c:strCache>
                <c:ptCount val="1"/>
                <c:pt idx="0">
                  <c:v>VGBL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</c:spPr>
          </c:marker>
          <c:cat>
            <c:numRef>
              <c:f>'come-cotas'!$B$9:$B$28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'come-cotas'!$U$9:$U$28</c:f>
              <c:numCache>
                <c:formatCode>0.00%</c:formatCode>
                <c:ptCount val="20"/>
                <c:pt idx="0">
                  <c:v>6.4458025917419226E-2</c:v>
                </c:pt>
                <c:pt idx="1">
                  <c:v>6.5000000000000169E-2</c:v>
                </c:pt>
                <c:pt idx="2">
                  <c:v>6.5536572984611352E-2</c:v>
                </c:pt>
                <c:pt idx="3">
                  <c:v>7.0980858839223337E-2</c:v>
                </c:pt>
                <c:pt idx="4">
                  <c:v>7.1461193715810278E-2</c:v>
                </c:pt>
                <c:pt idx="5">
                  <c:v>7.1934660382300564E-2</c:v>
                </c:pt>
                <c:pt idx="6">
                  <c:v>7.2401170869063725E-2</c:v>
                </c:pt>
                <c:pt idx="7">
                  <c:v>7.7527874461664092E-2</c:v>
                </c:pt>
                <c:pt idx="8">
                  <c:v>7.7923658809698537E-2</c:v>
                </c:pt>
                <c:pt idx="9">
                  <c:v>7.8312164578029586E-2</c:v>
                </c:pt>
                <c:pt idx="10">
                  <c:v>7.8693418028416673E-2</c:v>
                </c:pt>
                <c:pt idx="11">
                  <c:v>8.3418231697333312E-2</c:v>
                </c:pt>
                <c:pt idx="12">
                  <c:v>8.3722097445786181E-2</c:v>
                </c:pt>
                <c:pt idx="13">
                  <c:v>8.4019385418753645E-2</c:v>
                </c:pt>
                <c:pt idx="14">
                  <c:v>8.4310190203489954E-2</c:v>
                </c:pt>
                <c:pt idx="15">
                  <c:v>8.8591035742030089E-2</c:v>
                </c:pt>
                <c:pt idx="16">
                  <c:v>8.8804538426224156E-2</c:v>
                </c:pt>
                <c:pt idx="17">
                  <c:v>8.9012899887318975E-2</c:v>
                </c:pt>
                <c:pt idx="18">
                  <c:v>8.921623200383122E-2</c:v>
                </c:pt>
                <c:pt idx="19">
                  <c:v>9.3046472133653468E-2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8-479A-BF6A-33A34C42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78592"/>
        <c:axId val="146481152"/>
      </c:lineChart>
      <c:catAx>
        <c:axId val="1464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Número  de  Semestres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6481152"/>
        <c:crosses val="autoZero"/>
        <c:auto val="1"/>
        <c:lblAlgn val="ctr"/>
        <c:lblOffset val="100"/>
        <c:noMultiLvlLbl val="0"/>
      </c:catAx>
      <c:valAx>
        <c:axId val="146481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Rentabilidade Anualizada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14647859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>
          <a:latin typeface="Euphemia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profmoney.com.b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590551</xdr:colOff>
      <xdr:row>0</xdr:row>
      <xdr:rowOff>28575</xdr:rowOff>
    </xdr:from>
    <xdr:to>
      <xdr:col>25</xdr:col>
      <xdr:colOff>1</xdr:colOff>
      <xdr:row>3</xdr:row>
      <xdr:rowOff>172673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21240-C676-4630-A94A-47A256E253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284"/>
        <a:stretch/>
      </xdr:blipFill>
      <xdr:spPr>
        <a:xfrm>
          <a:off x="10687051" y="28575"/>
          <a:ext cx="1047750" cy="629873"/>
        </a:xfrm>
        <a:prstGeom prst="rect">
          <a:avLst/>
        </a:prstGeom>
      </xdr:spPr>
    </xdr:pic>
    <xdr:clientData/>
  </xdr:twoCellAnchor>
  <xdr:oneCellAnchor>
    <xdr:from>
      <xdr:col>20</xdr:col>
      <xdr:colOff>285750</xdr:colOff>
      <xdr:row>1</xdr:row>
      <xdr:rowOff>104775</xdr:rowOff>
    </xdr:from>
    <xdr:ext cx="1565429" cy="259302"/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C5DE7-1030-4DC0-9AE7-362F3027C844}"/>
            </a:ext>
          </a:extLst>
        </xdr:cNvPr>
        <xdr:cNvSpPr txBox="1"/>
      </xdr:nvSpPr>
      <xdr:spPr>
        <a:xfrm>
          <a:off x="8982075" y="200025"/>
          <a:ext cx="1565429" cy="259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0" i="0" u="sng">
              <a:solidFill>
                <a:srgbClr val="0070C0"/>
              </a:solidFill>
              <a:latin typeface="Agency FB" panose="020B0503020202020204" pitchFamily="34" charset="0"/>
            </a:rPr>
            <a:t>Visite o site: profmoney.com.br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0.14013</cdr:x>
      <cdr:y>0.15647</cdr:y>
    </cdr:from>
    <cdr:to>
      <cdr:x>0.33969</cdr:x>
      <cdr:y>0.27158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352983" y="941676"/>
          <a:ext cx="1926648" cy="692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400">
              <a:latin typeface="Euphemia" pitchFamily="34" charset="0"/>
            </a:rPr>
            <a:t>Blog do Dr. Money</a:t>
          </a:r>
        </a:p>
        <a:p xmlns:a="http://schemas.openxmlformats.org/drawingml/2006/main">
          <a:r>
            <a:rPr lang="pt-BR" sz="1400">
              <a:latin typeface="Euphemia" pitchFamily="34" charset="0"/>
            </a:rPr>
            <a:t>www.drmoney.com.br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0.11211</cdr:x>
      <cdr:y>0.77518</cdr:y>
    </cdr:from>
    <cdr:to>
      <cdr:x>0.31166</cdr:x>
      <cdr:y>0.89029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82387" y="4665085"/>
          <a:ext cx="1926648" cy="692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400">
              <a:latin typeface="Euphemia" pitchFamily="34" charset="0"/>
            </a:rPr>
            <a:t>Blog do Dr. Money</a:t>
          </a:r>
        </a:p>
        <a:p xmlns:a="http://schemas.openxmlformats.org/drawingml/2006/main">
          <a:r>
            <a:rPr lang="pt-BR" sz="1400">
              <a:latin typeface="Euphemia" pitchFamily="34" charset="0"/>
            </a:rPr>
            <a:t>www.drmoney.com.br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4"/>
  <sheetViews>
    <sheetView showGridLines="0" tabSelected="1" zoomScaleNormal="100" workbookViewId="0">
      <pane xSplit="2" ySplit="6" topLeftCell="C7" activePane="bottomRight" state="frozen"/>
      <selection pane="topRight" activeCell="B1" sqref="B1"/>
      <selection pane="bottomLeft" activeCell="A4" sqref="A4"/>
      <selection pane="bottomRight" activeCell="Z4" sqref="Z4"/>
    </sheetView>
  </sheetViews>
  <sheetFormatPr defaultRowHeight="15" x14ac:dyDescent="0.25"/>
  <cols>
    <col min="1" max="1" width="2" style="2" customWidth="1"/>
    <col min="2" max="2" width="9.7109375" style="1" bestFit="1" customWidth="1"/>
    <col min="3" max="3" width="1.7109375" style="1" customWidth="1"/>
    <col min="4" max="4" width="9.85546875" style="2" hidden="1" customWidth="1"/>
    <col min="5" max="5" width="10.140625" style="2" hidden="1" customWidth="1"/>
    <col min="6" max="6" width="11.28515625" style="2" hidden="1" customWidth="1"/>
    <col min="7" max="7" width="11.42578125" style="2" customWidth="1"/>
    <col min="8" max="8" width="11.7109375" style="2" customWidth="1"/>
    <col min="9" max="9" width="1.7109375" style="2" customWidth="1"/>
    <col min="10" max="10" width="12.42578125" style="2" bestFit="1" customWidth="1"/>
    <col min="11" max="11" width="12" style="2" bestFit="1" customWidth="1"/>
    <col min="12" max="12" width="1.7109375" style="2" customWidth="1"/>
    <col min="13" max="13" width="10.85546875" style="2" bestFit="1" customWidth="1"/>
    <col min="14" max="14" width="12" style="2" bestFit="1" customWidth="1"/>
    <col min="15" max="15" width="1.7109375" style="2" customWidth="1"/>
    <col min="16" max="16" width="14.85546875" style="1" bestFit="1" customWidth="1"/>
    <col min="17" max="17" width="7.140625" style="1" bestFit="1" customWidth="1"/>
    <col min="18" max="18" width="1.7109375" style="2" customWidth="1"/>
    <col min="19" max="19" width="7.42578125" style="1" bestFit="1" customWidth="1"/>
    <col min="20" max="20" width="10.28515625" style="1" bestFit="1" customWidth="1"/>
    <col min="21" max="21" width="6.7109375" style="1" bestFit="1" customWidth="1"/>
    <col min="22" max="22" width="1.7109375" style="2" customWidth="1"/>
    <col min="23" max="23" width="12.5703125" style="2" bestFit="1" customWidth="1"/>
    <col min="24" max="24" width="13.5703125" style="2" bestFit="1" customWidth="1"/>
    <col min="25" max="25" width="11" style="2" bestFit="1" customWidth="1"/>
    <col min="26" max="16384" width="9.140625" style="2"/>
  </cols>
  <sheetData>
    <row r="1" spans="2:25" ht="7.5" customHeight="1" thickBot="1" x14ac:dyDescent="0.3"/>
    <row r="2" spans="2:25" x14ac:dyDescent="0.25">
      <c r="D2" s="1"/>
      <c r="E2" s="1"/>
      <c r="F2" s="1"/>
      <c r="G2" s="77" t="s">
        <v>6</v>
      </c>
      <c r="H2" s="78"/>
      <c r="I2" s="3"/>
      <c r="J2" s="73">
        <v>1000</v>
      </c>
      <c r="K2" s="74"/>
    </row>
    <row r="3" spans="2:25" ht="15.75" thickBot="1" x14ac:dyDescent="0.3">
      <c r="D3" s="1"/>
      <c r="E3" s="1"/>
      <c r="F3" s="1"/>
      <c r="G3" s="79" t="s">
        <v>7</v>
      </c>
      <c r="H3" s="80"/>
      <c r="I3" s="4"/>
      <c r="J3" s="75">
        <v>0.1</v>
      </c>
      <c r="K3" s="76"/>
    </row>
    <row r="5" spans="2:25" x14ac:dyDescent="0.25">
      <c r="D5" s="5"/>
      <c r="E5" s="5"/>
      <c r="F5" s="5"/>
      <c r="G5" s="51" t="s">
        <v>2</v>
      </c>
      <c r="H5" s="52"/>
      <c r="J5" s="51" t="s">
        <v>4</v>
      </c>
      <c r="K5" s="52"/>
      <c r="M5" s="51" t="s">
        <v>5</v>
      </c>
      <c r="N5" s="52"/>
      <c r="P5" s="51" t="s">
        <v>8</v>
      </c>
      <c r="Q5" s="52"/>
      <c r="S5" s="55" t="s">
        <v>18</v>
      </c>
      <c r="T5" s="56"/>
      <c r="U5" s="57"/>
      <c r="W5" s="55" t="s">
        <v>14</v>
      </c>
      <c r="X5" s="56"/>
      <c r="Y5" s="57"/>
    </row>
    <row r="6" spans="2:25" x14ac:dyDescent="0.25">
      <c r="B6" s="50" t="s">
        <v>13</v>
      </c>
      <c r="D6" s="6" t="s">
        <v>17</v>
      </c>
      <c r="E6" s="6" t="s">
        <v>16</v>
      </c>
      <c r="F6" s="6" t="s">
        <v>15</v>
      </c>
      <c r="G6" s="53" t="s">
        <v>0</v>
      </c>
      <c r="H6" s="54" t="s">
        <v>1</v>
      </c>
      <c r="J6" s="53" t="s">
        <v>0</v>
      </c>
      <c r="K6" s="54" t="s">
        <v>1</v>
      </c>
      <c r="M6" s="53" t="s">
        <v>0</v>
      </c>
      <c r="N6" s="54" t="s">
        <v>1</v>
      </c>
      <c r="P6" s="53" t="s">
        <v>9</v>
      </c>
      <c r="Q6" s="54" t="s">
        <v>5</v>
      </c>
      <c r="S6" s="58" t="s">
        <v>2</v>
      </c>
      <c r="T6" s="59" t="s">
        <v>4</v>
      </c>
      <c r="U6" s="60" t="s">
        <v>5</v>
      </c>
      <c r="W6" s="58" t="s">
        <v>10</v>
      </c>
      <c r="X6" s="59" t="s">
        <v>11</v>
      </c>
      <c r="Y6" s="60" t="s">
        <v>12</v>
      </c>
    </row>
    <row r="7" spans="2:25" ht="6" customHeight="1" x14ac:dyDescent="0.25">
      <c r="B7" s="2"/>
      <c r="P7" s="2"/>
      <c r="Q7" s="2"/>
    </row>
    <row r="8" spans="2:25" x14ac:dyDescent="0.25">
      <c r="B8" s="7">
        <v>0</v>
      </c>
      <c r="D8" s="8">
        <v>1</v>
      </c>
      <c r="E8" s="9">
        <f>$J$2/D8</f>
        <v>1000</v>
      </c>
      <c r="F8" s="9"/>
      <c r="G8" s="10">
        <f>D8*E8</f>
        <v>1000</v>
      </c>
      <c r="H8" s="11">
        <f>$J$2</f>
        <v>1000</v>
      </c>
      <c r="J8" s="10">
        <f>$J$2</f>
        <v>1000</v>
      </c>
      <c r="K8" s="11">
        <f>$J$2</f>
        <v>1000</v>
      </c>
      <c r="M8" s="10">
        <f>$J$2</f>
        <v>1000</v>
      </c>
      <c r="N8" s="11">
        <f>$J$2</f>
        <v>1000</v>
      </c>
      <c r="P8" s="12"/>
      <c r="Q8" s="13"/>
      <c r="S8" s="14"/>
      <c r="T8" s="15"/>
      <c r="U8" s="16"/>
      <c r="W8" s="14"/>
      <c r="X8" s="15"/>
      <c r="Y8" s="16"/>
    </row>
    <row r="9" spans="2:25" x14ac:dyDescent="0.25">
      <c r="B9" s="61">
        <v>1</v>
      </c>
      <c r="D9" s="62">
        <f>D8*($J$3+1)^(1/2)</f>
        <v>1.0488088481701516</v>
      </c>
      <c r="E9" s="63">
        <f>E8-F9/D9</f>
        <v>993.01938838683884</v>
      </c>
      <c r="F9" s="63">
        <f>(D9-D8)*E8*15%</f>
        <v>7.3213272255227446</v>
      </c>
      <c r="G9" s="64">
        <f>D9*E9</f>
        <v>1041.4875209446288</v>
      </c>
      <c r="H9" s="65">
        <f>(G9+SUM($F$8:F9))-(G9+SUM($F$8:F9)-$G$8)*P9</f>
        <v>1037.8268573318674</v>
      </c>
      <c r="J9" s="64">
        <f>J8*(1+J$3)^(1/2)</f>
        <v>1048.8088481701516</v>
      </c>
      <c r="K9" s="65">
        <f>J9-(J9-$J$8)*P9</f>
        <v>1037.8268573318674</v>
      </c>
      <c r="M9" s="64">
        <f>M8*(1+J$3)^(1/2)</f>
        <v>1048.8088481701516</v>
      </c>
      <c r="N9" s="65">
        <f>M9-(M9-M$8)*$Q9</f>
        <v>1031.7257513105985</v>
      </c>
      <c r="P9" s="66">
        <v>0.22500000000000001</v>
      </c>
      <c r="Q9" s="67">
        <v>0.35</v>
      </c>
      <c r="S9" s="66">
        <f t="shared" ref="S9:S28" si="0">(H9/H$8)^(2/B9)-1</f>
        <v>7.7084585799340299E-2</v>
      </c>
      <c r="T9" s="68">
        <f t="shared" ref="T9:T28" si="1">(K9/K$8)^(2/$B9)-1</f>
        <v>7.7084585799340299E-2</v>
      </c>
      <c r="U9" s="69">
        <f t="shared" ref="U9:U28" si="2">(N9/N$8)^(2/$B9)-1</f>
        <v>6.4458025917419226E-2</v>
      </c>
      <c r="W9" s="70">
        <f t="shared" ref="W9:W28" si="3">(H9/K9)^(2/B9)-1</f>
        <v>0</v>
      </c>
      <c r="X9" s="71">
        <f t="shared" ref="X9:X28" si="4">(H9/N9)^(2/B9)-1</f>
        <v>1.1861961274648447E-2</v>
      </c>
      <c r="Y9" s="72">
        <f t="shared" ref="Y9:Y28" si="5">(K9/N9)^(2/B9)-1</f>
        <v>1.1861961274648447E-2</v>
      </c>
    </row>
    <row r="10" spans="2:25" x14ac:dyDescent="0.25">
      <c r="B10" s="17">
        <v>2</v>
      </c>
      <c r="D10" s="18">
        <f t="shared" ref="D10:D28" si="6">D9*($J$3+1)^(1/2)</f>
        <v>1.1000000000000001</v>
      </c>
      <c r="E10" s="19">
        <f t="shared" ref="E10:E28" si="7">E9-F10/D10</f>
        <v>986.08750571217149</v>
      </c>
      <c r="F10" s="19">
        <f t="shared" ref="F10:F28" si="8">(D10-D9)*E9*15%</f>
        <v>7.6250709421340881</v>
      </c>
      <c r="G10" s="20">
        <f>D10*E10</f>
        <v>1084.6962562833887</v>
      </c>
      <c r="H10" s="21">
        <f>(G10+SUM($F$8:F10))-(G10+SUM($F$8:F10)-$G$8)*P10</f>
        <v>1079.7141235608365</v>
      </c>
      <c r="J10" s="20">
        <f t="shared" ref="J10:J28" si="9">J9*(1+J$3)^(1/2)</f>
        <v>1100.0000000000002</v>
      </c>
      <c r="K10" s="21">
        <f t="shared" ref="K10:K28" si="10">J10-(J10-$J$8)*P10</f>
        <v>1080.0000000000002</v>
      </c>
      <c r="M10" s="20">
        <f t="shared" ref="M10:M28" si="11">M9*(1+J$3)^(1/2)</f>
        <v>1100.0000000000002</v>
      </c>
      <c r="N10" s="21">
        <f t="shared" ref="N10:N28" si="12">M10-(M10-M$8)*$Q10</f>
        <v>1065.0000000000002</v>
      </c>
      <c r="P10" s="22">
        <v>0.2</v>
      </c>
      <c r="Q10" s="23">
        <v>0.35</v>
      </c>
      <c r="S10" s="22">
        <f t="shared" si="0"/>
        <v>7.9714123560836514E-2</v>
      </c>
      <c r="T10" s="24">
        <f t="shared" si="1"/>
        <v>8.0000000000000293E-2</v>
      </c>
      <c r="U10" s="25">
        <f t="shared" si="2"/>
        <v>6.5000000000000169E-2</v>
      </c>
      <c r="W10" s="44">
        <f t="shared" si="3"/>
        <v>-2.6470040663306715E-4</v>
      </c>
      <c r="X10" s="45">
        <f t="shared" si="4"/>
        <v>1.3816078460879178E-2</v>
      </c>
      <c r="Y10" s="46">
        <f t="shared" si="5"/>
        <v>1.4084507042253502E-2</v>
      </c>
    </row>
    <row r="11" spans="2:25" x14ac:dyDescent="0.25">
      <c r="B11" s="61">
        <v>3</v>
      </c>
      <c r="D11" s="62">
        <f t="shared" si="6"/>
        <v>1.1536897329871669</v>
      </c>
      <c r="E11" s="63">
        <f t="shared" si="7"/>
        <v>979.20401181820398</v>
      </c>
      <c r="F11" s="63">
        <f t="shared" si="8"/>
        <v>7.9414162325501767</v>
      </c>
      <c r="G11" s="64">
        <f t="shared" ref="G11:G28" si="13">D11*E11</f>
        <v>1129.6976149345064</v>
      </c>
      <c r="H11" s="65">
        <f>(G11+SUM($F$8:F11))-(G11+SUM($F$8:F11)-$G$8)*P11</f>
        <v>1125.8829792011386</v>
      </c>
      <c r="J11" s="64">
        <f t="shared" si="9"/>
        <v>1153.689732987167</v>
      </c>
      <c r="K11" s="65">
        <f t="shared" si="10"/>
        <v>1126.7940297144128</v>
      </c>
      <c r="M11" s="64">
        <f t="shared" si="11"/>
        <v>1153.689732987167</v>
      </c>
      <c r="N11" s="65">
        <f t="shared" si="12"/>
        <v>1099.8983264416586</v>
      </c>
      <c r="P11" s="66">
        <v>0.17499999999999999</v>
      </c>
      <c r="Q11" s="67">
        <v>0.35</v>
      </c>
      <c r="S11" s="66">
        <f t="shared" si="0"/>
        <v>8.2253093217607098E-2</v>
      </c>
      <c r="T11" s="68">
        <f t="shared" si="1"/>
        <v>8.2836845009052196E-2</v>
      </c>
      <c r="U11" s="69">
        <f t="shared" si="2"/>
        <v>6.5536572984611352E-2</v>
      </c>
      <c r="W11" s="70">
        <f t="shared" si="3"/>
        <v>-5.3909487300485281E-4</v>
      </c>
      <c r="X11" s="71">
        <f t="shared" si="4"/>
        <v>1.5688358951558179E-2</v>
      </c>
      <c r="Y11" s="72">
        <f t="shared" si="5"/>
        <v>1.6236206680341425E-2</v>
      </c>
    </row>
    <row r="12" spans="2:25" x14ac:dyDescent="0.25">
      <c r="B12" s="17">
        <v>4</v>
      </c>
      <c r="D12" s="18">
        <f t="shared" si="6"/>
        <v>1.2100000000000004</v>
      </c>
      <c r="E12" s="19">
        <f t="shared" si="7"/>
        <v>972.36856892165179</v>
      </c>
      <c r="F12" s="19">
        <f t="shared" si="8"/>
        <v>8.2708859048281216</v>
      </c>
      <c r="G12" s="20">
        <f t="shared" si="13"/>
        <v>1176.565968395199</v>
      </c>
      <c r="H12" s="21">
        <f>(G12+SUM($F$8:F12))-(G12+SUM($F$8:F12)-$G$8)*P12</f>
        <v>1176.565968395199</v>
      </c>
      <c r="J12" s="20">
        <f t="shared" si="9"/>
        <v>1210.0000000000005</v>
      </c>
      <c r="K12" s="21">
        <f t="shared" si="10"/>
        <v>1178.5000000000005</v>
      </c>
      <c r="M12" s="20">
        <f t="shared" si="11"/>
        <v>1210.0000000000005</v>
      </c>
      <c r="N12" s="21">
        <f t="shared" si="12"/>
        <v>1147.0000000000002</v>
      </c>
      <c r="P12" s="22">
        <v>0.15</v>
      </c>
      <c r="Q12" s="23">
        <v>0.3</v>
      </c>
      <c r="S12" s="22">
        <f t="shared" si="0"/>
        <v>8.4696256283388838E-2</v>
      </c>
      <c r="T12" s="24">
        <f t="shared" si="1"/>
        <v>8.5587398600407649E-2</v>
      </c>
      <c r="U12" s="25">
        <f t="shared" si="2"/>
        <v>7.0980858839223337E-2</v>
      </c>
      <c r="W12" s="44">
        <f t="shared" si="3"/>
        <v>-8.2088491278342612E-4</v>
      </c>
      <c r="X12" s="45">
        <f t="shared" si="4"/>
        <v>1.2806388957343984E-2</v>
      </c>
      <c r="Y12" s="46">
        <f t="shared" si="5"/>
        <v>1.3638469483960414E-2</v>
      </c>
    </row>
    <row r="13" spans="2:25" x14ac:dyDescent="0.25">
      <c r="B13" s="61">
        <v>5</v>
      </c>
      <c r="D13" s="62">
        <f t="shared" si="6"/>
        <v>1.2690587062858838</v>
      </c>
      <c r="E13" s="63">
        <f t="shared" si="7"/>
        <v>965.58084159716441</v>
      </c>
      <c r="F13" s="63">
        <f t="shared" si="8"/>
        <v>8.6140244570352884</v>
      </c>
      <c r="G13" s="64">
        <f t="shared" si="13"/>
        <v>1225.3787736517324</v>
      </c>
      <c r="H13" s="65">
        <f>(G13+SUM($F$8:F13))-(G13+SUM($F$8:F13)-$G$8)*P13</f>
        <v>1225.3787736517324</v>
      </c>
      <c r="J13" s="64">
        <f t="shared" si="9"/>
        <v>1269.058706285884</v>
      </c>
      <c r="K13" s="65">
        <f t="shared" si="10"/>
        <v>1228.6999003430014</v>
      </c>
      <c r="M13" s="64">
        <f t="shared" si="11"/>
        <v>1269.058706285884</v>
      </c>
      <c r="N13" s="65">
        <f t="shared" si="12"/>
        <v>1188.3410944001189</v>
      </c>
      <c r="P13" s="66">
        <v>0.15</v>
      </c>
      <c r="Q13" s="67">
        <v>0.3</v>
      </c>
      <c r="S13" s="66">
        <f t="shared" si="0"/>
        <v>8.4696256283388838E-2</v>
      </c>
      <c r="T13" s="68">
        <f t="shared" si="1"/>
        <v>8.5871236272056617E-2</v>
      </c>
      <c r="U13" s="69">
        <f t="shared" si="2"/>
        <v>7.1461193715810278E-2</v>
      </c>
      <c r="W13" s="70">
        <f t="shared" si="3"/>
        <v>-1.0820619880324012E-3</v>
      </c>
      <c r="X13" s="71">
        <f t="shared" si="4"/>
        <v>1.2352348965322335E-2</v>
      </c>
      <c r="Y13" s="72">
        <f t="shared" si="5"/>
        <v>1.344896356560743E-2</v>
      </c>
    </row>
    <row r="14" spans="2:25" x14ac:dyDescent="0.25">
      <c r="B14" s="17">
        <v>6</v>
      </c>
      <c r="D14" s="18">
        <f t="shared" si="6"/>
        <v>1.3310000000000006</v>
      </c>
      <c r="E14" s="19">
        <f t="shared" si="7"/>
        <v>958.84049676086534</v>
      </c>
      <c r="F14" s="19">
        <f t="shared" si="8"/>
        <v>8.9713989771141112</v>
      </c>
      <c r="G14" s="20">
        <f t="shared" si="13"/>
        <v>1276.2167011887122</v>
      </c>
      <c r="H14" s="21">
        <f>(G14+SUM($F$8:F14))-(G14+SUM($F$8:F14)-$G$8)*P14</f>
        <v>1276.2167011887122</v>
      </c>
      <c r="J14" s="20">
        <f t="shared" si="9"/>
        <v>1331.0000000000007</v>
      </c>
      <c r="K14" s="21">
        <f t="shared" si="10"/>
        <v>1281.3500000000006</v>
      </c>
      <c r="M14" s="20">
        <f t="shared" si="11"/>
        <v>1331.0000000000007</v>
      </c>
      <c r="N14" s="21">
        <f t="shared" si="12"/>
        <v>1231.7000000000005</v>
      </c>
      <c r="P14" s="22">
        <v>0.15</v>
      </c>
      <c r="Q14" s="23">
        <v>0.3</v>
      </c>
      <c r="S14" s="22">
        <f t="shared" si="0"/>
        <v>8.4696256283388838E-2</v>
      </c>
      <c r="T14" s="24">
        <f t="shared" si="1"/>
        <v>8.6148627497200314E-2</v>
      </c>
      <c r="U14" s="25">
        <f t="shared" si="2"/>
        <v>7.1934660382300564E-2</v>
      </c>
      <c r="W14" s="44">
        <f t="shared" si="3"/>
        <v>-1.337175389300338E-3</v>
      </c>
      <c r="X14" s="45">
        <f t="shared" si="4"/>
        <v>1.1905199423756674E-2</v>
      </c>
      <c r="Y14" s="46">
        <f t="shared" si="5"/>
        <v>1.3260105900326558E-2</v>
      </c>
    </row>
    <row r="15" spans="2:25" x14ac:dyDescent="0.25">
      <c r="B15" s="61">
        <v>7</v>
      </c>
      <c r="D15" s="62">
        <f t="shared" si="6"/>
        <v>1.3959645769144724</v>
      </c>
      <c r="E15" s="63">
        <f t="shared" si="7"/>
        <v>952.14720365400717</v>
      </c>
      <c r="F15" s="63">
        <f t="shared" si="8"/>
        <v>9.3436000800797334</v>
      </c>
      <c r="G15" s="64">
        <f t="shared" si="13"/>
        <v>1329.1637683091642</v>
      </c>
      <c r="H15" s="65">
        <f>(G15+SUM($F$8:F15))-(G15+SUM($F$8:F15)-$G$8)*P15</f>
        <v>1329.1637683091642</v>
      </c>
      <c r="J15" s="64">
        <f t="shared" si="9"/>
        <v>1395.9645769144724</v>
      </c>
      <c r="K15" s="65">
        <f t="shared" si="10"/>
        <v>1336.5698903773016</v>
      </c>
      <c r="M15" s="64">
        <f t="shared" si="11"/>
        <v>1395.9645769144724</v>
      </c>
      <c r="N15" s="65">
        <f t="shared" si="12"/>
        <v>1277.1752038401307</v>
      </c>
      <c r="P15" s="66">
        <v>0.15</v>
      </c>
      <c r="Q15" s="67">
        <v>0.3</v>
      </c>
      <c r="S15" s="66">
        <f t="shared" si="0"/>
        <v>8.4696256283388838E-2</v>
      </c>
      <c r="T15" s="68">
        <f t="shared" si="1"/>
        <v>8.641967222423097E-2</v>
      </c>
      <c r="U15" s="69">
        <f t="shared" si="2"/>
        <v>7.2401170869063725E-2</v>
      </c>
      <c r="W15" s="70">
        <f t="shared" si="3"/>
        <v>-1.5863261545271401E-3</v>
      </c>
      <c r="X15" s="71">
        <f t="shared" si="4"/>
        <v>1.1465005585886479E-2</v>
      </c>
      <c r="Y15" s="72">
        <f t="shared" si="5"/>
        <v>1.3072068304258444E-2</v>
      </c>
    </row>
    <row r="16" spans="2:25" x14ac:dyDescent="0.25">
      <c r="B16" s="17">
        <v>8</v>
      </c>
      <c r="D16" s="18">
        <f t="shared" si="6"/>
        <v>1.4641000000000008</v>
      </c>
      <c r="E16" s="19">
        <f t="shared" si="7"/>
        <v>945.50063382674114</v>
      </c>
      <c r="F16" s="19">
        <f t="shared" si="8"/>
        <v>9.731242884100288</v>
      </c>
      <c r="G16" s="20">
        <f t="shared" si="13"/>
        <v>1384.3074779857325</v>
      </c>
      <c r="H16" s="21">
        <f>(G16+SUM($F$8:F16))-(G16+SUM($F$8:F16)-$G$8)*P16</f>
        <v>1384.3074779857325</v>
      </c>
      <c r="J16" s="20">
        <f t="shared" si="9"/>
        <v>1464.1000000000008</v>
      </c>
      <c r="K16" s="21">
        <f t="shared" si="10"/>
        <v>1394.4850000000006</v>
      </c>
      <c r="M16" s="20">
        <f t="shared" si="11"/>
        <v>1464.1000000000008</v>
      </c>
      <c r="N16" s="21">
        <f t="shared" si="12"/>
        <v>1348.0750000000007</v>
      </c>
      <c r="P16" s="22">
        <v>0.15</v>
      </c>
      <c r="Q16" s="23">
        <v>0.25</v>
      </c>
      <c r="S16" s="22">
        <f t="shared" si="0"/>
        <v>8.4696256283388838E-2</v>
      </c>
      <c r="T16" s="24">
        <f t="shared" si="1"/>
        <v>8.6684473106956261E-2</v>
      </c>
      <c r="U16" s="25">
        <f t="shared" si="2"/>
        <v>7.7527874461664092E-2</v>
      </c>
      <c r="W16" s="44">
        <f t="shared" si="3"/>
        <v>-1.829617403001027E-3</v>
      </c>
      <c r="X16" s="45">
        <f t="shared" si="4"/>
        <v>6.652618453426129E-3</v>
      </c>
      <c r="Y16" s="46">
        <f t="shared" si="5"/>
        <v>8.4977835490953613E-3</v>
      </c>
    </row>
    <row r="17" spans="2:25" x14ac:dyDescent="0.25">
      <c r="B17" s="61">
        <v>9</v>
      </c>
      <c r="D17" s="62">
        <f t="shared" si="6"/>
        <v>1.5355610346059199</v>
      </c>
      <c r="E17" s="63">
        <f t="shared" si="7"/>
        <v>938.900461121999</v>
      </c>
      <c r="F17" s="63">
        <f t="shared" si="8"/>
        <v>10.134968027071666</v>
      </c>
      <c r="G17" s="64">
        <f t="shared" si="13"/>
        <v>1441.7389634724721</v>
      </c>
      <c r="H17" s="65">
        <f>(G17+SUM($F$8:F17))-(G17+SUM($F$8:F17)-$G$8)*P17</f>
        <v>1441.7389634724721</v>
      </c>
      <c r="J17" s="64">
        <f t="shared" si="9"/>
        <v>1535.5610346059198</v>
      </c>
      <c r="K17" s="65">
        <f t="shared" si="10"/>
        <v>1455.2268794150318</v>
      </c>
      <c r="M17" s="64">
        <f t="shared" si="11"/>
        <v>1535.5610346059198</v>
      </c>
      <c r="N17" s="65">
        <f t="shared" si="12"/>
        <v>1401.6707759544397</v>
      </c>
      <c r="P17" s="66">
        <v>0.15</v>
      </c>
      <c r="Q17" s="67">
        <v>0.25</v>
      </c>
      <c r="S17" s="66">
        <f t="shared" si="0"/>
        <v>8.4696256283388838E-2</v>
      </c>
      <c r="T17" s="68">
        <f t="shared" si="1"/>
        <v>8.6943135133449978E-2</v>
      </c>
      <c r="U17" s="69">
        <f t="shared" si="2"/>
        <v>7.7923658809698537E-2</v>
      </c>
      <c r="W17" s="70">
        <f t="shared" si="3"/>
        <v>-2.0671540004577604E-3</v>
      </c>
      <c r="X17" s="71">
        <f t="shared" si="4"/>
        <v>6.2830028994529385E-3</v>
      </c>
      <c r="Y17" s="72">
        <f t="shared" si="5"/>
        <v>8.367453715331985E-3</v>
      </c>
    </row>
    <row r="18" spans="2:25" x14ac:dyDescent="0.25">
      <c r="B18" s="17">
        <v>10</v>
      </c>
      <c r="D18" s="18">
        <f t="shared" si="6"/>
        <v>1.6105100000000012</v>
      </c>
      <c r="E18" s="19">
        <f t="shared" si="7"/>
        <v>932.34636165948837</v>
      </c>
      <c r="F18" s="19">
        <f t="shared" si="8"/>
        <v>10.555442725367959</v>
      </c>
      <c r="G18" s="20">
        <f t="shared" si="13"/>
        <v>1501.5531389162238</v>
      </c>
      <c r="H18" s="21">
        <f>(G18+SUM($F$8:F18))-(G18+SUM($F$8:F18)-$G$8)*P18</f>
        <v>1501.5531389162238</v>
      </c>
      <c r="J18" s="20">
        <f t="shared" si="9"/>
        <v>1610.5100000000011</v>
      </c>
      <c r="K18" s="21">
        <f t="shared" si="10"/>
        <v>1518.933500000001</v>
      </c>
      <c r="M18" s="20">
        <f t="shared" si="11"/>
        <v>1610.5100000000011</v>
      </c>
      <c r="N18" s="21">
        <f t="shared" si="12"/>
        <v>1457.8825000000008</v>
      </c>
      <c r="P18" s="22">
        <v>0.15</v>
      </c>
      <c r="Q18" s="23">
        <v>0.25</v>
      </c>
      <c r="S18" s="22">
        <f t="shared" si="0"/>
        <v>8.4696256283388838E-2</v>
      </c>
      <c r="T18" s="24">
        <f t="shared" si="1"/>
        <v>8.7195765272811476E-2</v>
      </c>
      <c r="U18" s="25">
        <f t="shared" si="2"/>
        <v>7.8312164578029586E-2</v>
      </c>
      <c r="W18" s="44">
        <f t="shared" si="3"/>
        <v>-2.2990422417579204E-3</v>
      </c>
      <c r="X18" s="45">
        <f t="shared" si="4"/>
        <v>5.9204485631092485E-3</v>
      </c>
      <c r="Y18" s="46">
        <f t="shared" si="5"/>
        <v>8.2384313064465253E-3</v>
      </c>
    </row>
    <row r="19" spans="2:25" x14ac:dyDescent="0.25">
      <c r="B19" s="61">
        <v>11</v>
      </c>
      <c r="D19" s="62">
        <f t="shared" si="6"/>
        <v>1.6891171380665122</v>
      </c>
      <c r="E19" s="63">
        <f t="shared" si="7"/>
        <v>925.83801381979958</v>
      </c>
      <c r="F19" s="63">
        <f t="shared" si="8"/>
        <v>10.993361876516486</v>
      </c>
      <c r="G19" s="64">
        <f t="shared" si="13"/>
        <v>1563.8488562164839</v>
      </c>
      <c r="H19" s="65">
        <f>(G19+SUM($F$8:F19))-(G19+SUM($F$8:F19)-$G$8)*P19</f>
        <v>1563.8488562164839</v>
      </c>
      <c r="J19" s="64">
        <f t="shared" si="9"/>
        <v>1689.1171380665121</v>
      </c>
      <c r="K19" s="65">
        <f t="shared" si="10"/>
        <v>1585.7495673565352</v>
      </c>
      <c r="M19" s="64">
        <f t="shared" si="11"/>
        <v>1689.1171380665121</v>
      </c>
      <c r="N19" s="65">
        <f t="shared" si="12"/>
        <v>1516.8378535498841</v>
      </c>
      <c r="P19" s="66">
        <v>0.15</v>
      </c>
      <c r="Q19" s="67">
        <v>0.25</v>
      </c>
      <c r="S19" s="66">
        <f t="shared" si="0"/>
        <v>8.4696256283388838E-2</v>
      </c>
      <c r="T19" s="68">
        <f t="shared" si="1"/>
        <v>8.7442472140080163E-2</v>
      </c>
      <c r="U19" s="69">
        <f t="shared" si="2"/>
        <v>7.8693418028416673E-2</v>
      </c>
      <c r="W19" s="70">
        <f t="shared" si="3"/>
        <v>-2.5253895512163949E-3</v>
      </c>
      <c r="X19" s="71">
        <f t="shared" si="4"/>
        <v>5.5649159943367277E-3</v>
      </c>
      <c r="Y19" s="72">
        <f t="shared" si="5"/>
        <v>8.1107884459465929E-3</v>
      </c>
    </row>
    <row r="20" spans="2:25" x14ac:dyDescent="0.25">
      <c r="B20" s="17">
        <v>12</v>
      </c>
      <c r="D20" s="18">
        <f t="shared" si="6"/>
        <v>1.7715610000000017</v>
      </c>
      <c r="E20" s="19">
        <f t="shared" si="7"/>
        <v>919.37509822862307</v>
      </c>
      <c r="F20" s="19">
        <f t="shared" si="8"/>
        <v>11.449449207620358</v>
      </c>
      <c r="G20" s="20">
        <f t="shared" si="13"/>
        <v>1628.7290683929994</v>
      </c>
      <c r="H20" s="21">
        <f>(G20+SUM($F$8:F20))-(G20+SUM($F$8:F20)-$G$8)*P20</f>
        <v>1628.7290683929994</v>
      </c>
      <c r="J20" s="20">
        <f t="shared" si="9"/>
        <v>1771.5610000000015</v>
      </c>
      <c r="K20" s="21">
        <f t="shared" si="10"/>
        <v>1655.8268500000013</v>
      </c>
      <c r="M20" s="20">
        <f t="shared" si="11"/>
        <v>1771.5610000000015</v>
      </c>
      <c r="N20" s="21">
        <f t="shared" si="12"/>
        <v>1617.2488000000012</v>
      </c>
      <c r="P20" s="22">
        <v>0.15</v>
      </c>
      <c r="Q20" s="23">
        <v>0.2</v>
      </c>
      <c r="S20" s="22">
        <f t="shared" si="0"/>
        <v>8.4696256283388838E-2</v>
      </c>
      <c r="T20" s="24">
        <f t="shared" si="1"/>
        <v>8.7683365679407821E-2</v>
      </c>
      <c r="U20" s="25">
        <f t="shared" si="2"/>
        <v>8.3418231697333312E-2</v>
      </c>
      <c r="W20" s="44">
        <f t="shared" si="3"/>
        <v>-2.7463042005364535E-3</v>
      </c>
      <c r="X20" s="45">
        <f t="shared" si="4"/>
        <v>1.1796225581817144E-3</v>
      </c>
      <c r="Y20" s="46">
        <f t="shared" si="5"/>
        <v>3.9367382394817074E-3</v>
      </c>
    </row>
    <row r="21" spans="2:25" x14ac:dyDescent="0.25">
      <c r="B21" s="61">
        <v>13</v>
      </c>
      <c r="D21" s="62">
        <f t="shared" si="6"/>
        <v>1.8580288518731638</v>
      </c>
      <c r="E21" s="63">
        <f t="shared" si="7"/>
        <v>912.95729774107713</v>
      </c>
      <c r="F21" s="63">
        <f t="shared" si="8"/>
        <v>11.924458471425963</v>
      </c>
      <c r="G21" s="64">
        <f t="shared" si="13"/>
        <v>1696.3009997310796</v>
      </c>
      <c r="H21" s="65">
        <f>(G21+SUM($F$8:F21))-(G21+SUM($F$8:F21)-$G$8)*P21</f>
        <v>1696.3009997310796</v>
      </c>
      <c r="J21" s="64">
        <f t="shared" si="9"/>
        <v>1858.0288518731636</v>
      </c>
      <c r="K21" s="65">
        <f t="shared" si="10"/>
        <v>1729.324524092189</v>
      </c>
      <c r="M21" s="64">
        <f t="shared" si="11"/>
        <v>1858.0288518731636</v>
      </c>
      <c r="N21" s="65">
        <f t="shared" si="12"/>
        <v>1686.4230814985308</v>
      </c>
      <c r="P21" s="66">
        <v>0.15</v>
      </c>
      <c r="Q21" s="67">
        <v>0.2</v>
      </c>
      <c r="S21" s="66">
        <f t="shared" si="0"/>
        <v>8.4696256283388838E-2</v>
      </c>
      <c r="T21" s="68">
        <f t="shared" si="1"/>
        <v>8.7918556865456132E-2</v>
      </c>
      <c r="U21" s="69">
        <f t="shared" si="2"/>
        <v>8.3722097445786181E-2</v>
      </c>
      <c r="W21" s="70">
        <f t="shared" si="3"/>
        <v>-2.9618950441948622E-3</v>
      </c>
      <c r="X21" s="71">
        <f t="shared" si="4"/>
        <v>8.9890096353917315E-4</v>
      </c>
      <c r="Y21" s="72">
        <f t="shared" si="5"/>
        <v>3.872265250990603E-3</v>
      </c>
    </row>
    <row r="22" spans="2:25" x14ac:dyDescent="0.25">
      <c r="B22" s="17">
        <v>14</v>
      </c>
      <c r="D22" s="18">
        <f t="shared" si="6"/>
        <v>1.9487171000000023</v>
      </c>
      <c r="E22" s="19">
        <f t="shared" si="7"/>
        <v>906.58429742614555</v>
      </c>
      <c r="F22" s="19">
        <f t="shared" si="8"/>
        <v>12.419174692012616</v>
      </c>
      <c r="G22" s="20">
        <f t="shared" si="13"/>
        <v>1766.6763229858179</v>
      </c>
      <c r="H22" s="21">
        <f>(G22+SUM($F$8:F22))-(G22+SUM($F$8:F22)-$G$8)*P22</f>
        <v>1766.6763229858179</v>
      </c>
      <c r="J22" s="20">
        <f t="shared" si="9"/>
        <v>1948.7171000000019</v>
      </c>
      <c r="K22" s="21">
        <f t="shared" si="10"/>
        <v>1806.4095350000016</v>
      </c>
      <c r="M22" s="20">
        <f t="shared" si="11"/>
        <v>1948.7171000000019</v>
      </c>
      <c r="N22" s="21">
        <f t="shared" si="12"/>
        <v>1758.9736800000014</v>
      </c>
      <c r="P22" s="22">
        <v>0.15</v>
      </c>
      <c r="Q22" s="23">
        <v>0.2</v>
      </c>
      <c r="S22" s="22">
        <f t="shared" si="0"/>
        <v>8.4696256283388838E-2</v>
      </c>
      <c r="T22" s="24">
        <f t="shared" si="1"/>
        <v>8.8148157422885509E-2</v>
      </c>
      <c r="U22" s="25">
        <f t="shared" si="2"/>
        <v>8.4019385418753645E-2</v>
      </c>
      <c r="W22" s="44">
        <f t="shared" si="3"/>
        <v>-3.1722712720224644E-3</v>
      </c>
      <c r="X22" s="45">
        <f t="shared" si="4"/>
        <v>6.2440845038347348E-4</v>
      </c>
      <c r="Y22" s="46">
        <f t="shared" si="5"/>
        <v>3.8087621491538215E-3</v>
      </c>
    </row>
    <row r="23" spans="2:25" x14ac:dyDescent="0.25">
      <c r="B23" s="61">
        <v>15</v>
      </c>
      <c r="D23" s="62">
        <f t="shared" si="6"/>
        <v>2.0438317370604806</v>
      </c>
      <c r="E23" s="63">
        <f t="shared" si="7"/>
        <v>900.25578455122309</v>
      </c>
      <c r="F23" s="63">
        <f t="shared" si="8"/>
        <v>12.93441546216248</v>
      </c>
      <c r="G23" s="64">
        <f t="shared" si="13"/>
        <v>1839.9713439380721</v>
      </c>
      <c r="H23" s="65">
        <f>(G23+SUM($F$8:F23))-(G23+SUM($F$8:F23)-$G$8)*P23</f>
        <v>1839.9713439380721</v>
      </c>
      <c r="J23" s="64">
        <f t="shared" si="9"/>
        <v>2043.8317370604802</v>
      </c>
      <c r="K23" s="65">
        <f t="shared" si="10"/>
        <v>1887.2569765014082</v>
      </c>
      <c r="M23" s="64">
        <f t="shared" si="11"/>
        <v>2043.8317370604802</v>
      </c>
      <c r="N23" s="65">
        <f t="shared" si="12"/>
        <v>1835.0653896483841</v>
      </c>
      <c r="P23" s="66">
        <v>0.15</v>
      </c>
      <c r="Q23" s="67">
        <v>0.2</v>
      </c>
      <c r="S23" s="66">
        <f t="shared" si="0"/>
        <v>8.4696256283388838E-2</v>
      </c>
      <c r="T23" s="68">
        <f t="shared" si="1"/>
        <v>8.8372279563686984E-2</v>
      </c>
      <c r="U23" s="69">
        <f t="shared" si="2"/>
        <v>8.4310190203489954E-2</v>
      </c>
      <c r="W23" s="70">
        <f t="shared" si="3"/>
        <v>-3.377542178648385E-3</v>
      </c>
      <c r="X23" s="71">
        <f t="shared" si="4"/>
        <v>3.5604763598717781E-4</v>
      </c>
      <c r="Y23" s="72">
        <f t="shared" si="5"/>
        <v>3.7462429080692417E-3</v>
      </c>
    </row>
    <row r="24" spans="2:25" x14ac:dyDescent="0.25">
      <c r="B24" s="17">
        <v>16</v>
      </c>
      <c r="D24" s="18">
        <f t="shared" si="6"/>
        <v>2.1435888100000029</v>
      </c>
      <c r="E24" s="19">
        <f t="shared" si="7"/>
        <v>893.97144856676925</v>
      </c>
      <c r="F24" s="19">
        <f t="shared" si="8"/>
        <v>13.471032294555485</v>
      </c>
      <c r="G24" s="20">
        <f t="shared" si="13"/>
        <v>1916.3071936072197</v>
      </c>
      <c r="H24" s="21">
        <f>(G24+SUM($F$8:F24))-(G24+SUM($F$8:F24)-$G$8)*P24</f>
        <v>1916.3071936072197</v>
      </c>
      <c r="J24" s="20">
        <f t="shared" si="9"/>
        <v>2143.5888100000025</v>
      </c>
      <c r="K24" s="21">
        <f t="shared" si="10"/>
        <v>1972.0504885000021</v>
      </c>
      <c r="M24" s="20">
        <f t="shared" si="11"/>
        <v>2143.5888100000025</v>
      </c>
      <c r="N24" s="21">
        <f t="shared" si="12"/>
        <v>1972.0504885000021</v>
      </c>
      <c r="P24" s="22">
        <v>0.15</v>
      </c>
      <c r="Q24" s="23">
        <v>0.15</v>
      </c>
      <c r="S24" s="22">
        <f t="shared" si="0"/>
        <v>8.4696256283388838E-2</v>
      </c>
      <c r="T24" s="24">
        <f t="shared" si="1"/>
        <v>8.8591035742030089E-2</v>
      </c>
      <c r="U24" s="25">
        <f t="shared" si="2"/>
        <v>8.8591035742030089E-2</v>
      </c>
      <c r="W24" s="44">
        <f t="shared" si="3"/>
        <v>-3.5778169493987377E-3</v>
      </c>
      <c r="X24" s="45">
        <f t="shared" si="4"/>
        <v>-3.5778169493987377E-3</v>
      </c>
      <c r="Y24" s="46">
        <f t="shared" si="5"/>
        <v>0</v>
      </c>
    </row>
    <row r="25" spans="2:25" x14ac:dyDescent="0.25">
      <c r="B25" s="61">
        <v>17</v>
      </c>
      <c r="D25" s="62">
        <f t="shared" si="6"/>
        <v>2.2482149107665292</v>
      </c>
      <c r="E25" s="63">
        <f t="shared" si="7"/>
        <v>887.73098109106957</v>
      </c>
      <c r="F25" s="63">
        <f t="shared" si="8"/>
        <v>14.029912029021647</v>
      </c>
      <c r="G25" s="64">
        <f t="shared" si="13"/>
        <v>1995.8100284383424</v>
      </c>
      <c r="H25" s="65">
        <f>(G25+SUM($F$8:F25))-(G25+SUM($F$8:F25)-$G$8)*P25</f>
        <v>1995.8100284383424</v>
      </c>
      <c r="J25" s="64">
        <f t="shared" si="9"/>
        <v>2248.2149107665286</v>
      </c>
      <c r="K25" s="65">
        <f t="shared" si="10"/>
        <v>2060.9826741515494</v>
      </c>
      <c r="M25" s="64">
        <f t="shared" si="11"/>
        <v>2248.2149107665286</v>
      </c>
      <c r="N25" s="65">
        <f t="shared" si="12"/>
        <v>2060.9826741515494</v>
      </c>
      <c r="P25" s="66">
        <v>0.15</v>
      </c>
      <c r="Q25" s="67">
        <v>0.15</v>
      </c>
      <c r="S25" s="66">
        <f t="shared" si="0"/>
        <v>8.4696256283388838E-2</v>
      </c>
      <c r="T25" s="68">
        <f t="shared" si="1"/>
        <v>8.8804538426224156E-2</v>
      </c>
      <c r="U25" s="69">
        <f t="shared" si="2"/>
        <v>8.8804538426224156E-2</v>
      </c>
      <c r="W25" s="70">
        <f t="shared" si="3"/>
        <v>-3.7732044621833216E-3</v>
      </c>
      <c r="X25" s="71">
        <f t="shared" si="4"/>
        <v>-3.7732044621833216E-3</v>
      </c>
      <c r="Y25" s="72">
        <f t="shared" si="5"/>
        <v>0</v>
      </c>
    </row>
    <row r="26" spans="2:25" x14ac:dyDescent="0.25">
      <c r="B26" s="17">
        <v>18</v>
      </c>
      <c r="D26" s="18">
        <f t="shared" si="6"/>
        <v>2.3579476910000037</v>
      </c>
      <c r="E26" s="19">
        <f t="shared" si="7"/>
        <v>881.53407589510232</v>
      </c>
      <c r="F26" s="19">
        <f t="shared" si="8"/>
        <v>14.611978298176949</v>
      </c>
      <c r="G26" s="20">
        <f t="shared" si="13"/>
        <v>2078.6112387946787</v>
      </c>
      <c r="H26" s="21">
        <f>(G26+SUM($F$8:F26))-(G26+SUM($F$8:F26)-$G$8)*P26</f>
        <v>2078.6112387946787</v>
      </c>
      <c r="J26" s="20">
        <f t="shared" si="9"/>
        <v>2357.947691000003</v>
      </c>
      <c r="K26" s="21">
        <f t="shared" si="10"/>
        <v>2154.2555373500027</v>
      </c>
      <c r="M26" s="20">
        <f t="shared" si="11"/>
        <v>2357.947691000003</v>
      </c>
      <c r="N26" s="21">
        <f t="shared" si="12"/>
        <v>2154.2555373500027</v>
      </c>
      <c r="P26" s="22">
        <v>0.15</v>
      </c>
      <c r="Q26" s="23">
        <v>0.15</v>
      </c>
      <c r="S26" s="22">
        <f t="shared" si="0"/>
        <v>8.4696256283388838E-2</v>
      </c>
      <c r="T26" s="24">
        <f t="shared" si="1"/>
        <v>8.9012899887318975E-2</v>
      </c>
      <c r="U26" s="25">
        <f t="shared" si="2"/>
        <v>8.9012899887318975E-2</v>
      </c>
      <c r="W26" s="44">
        <f t="shared" si="3"/>
        <v>-3.9638131048556069E-3</v>
      </c>
      <c r="X26" s="45">
        <f t="shared" si="4"/>
        <v>-3.9638131048556069E-3</v>
      </c>
      <c r="Y26" s="46">
        <f t="shared" si="5"/>
        <v>0</v>
      </c>
    </row>
    <row r="27" spans="2:25" x14ac:dyDescent="0.25">
      <c r="B27" s="61">
        <v>19</v>
      </c>
      <c r="D27" s="62">
        <f t="shared" si="6"/>
        <v>2.4730364018431823</v>
      </c>
      <c r="E27" s="63">
        <f t="shared" si="7"/>
        <v>875.3804288875117</v>
      </c>
      <c r="F27" s="63">
        <f t="shared" si="8"/>
        <v>15.218193053865015</v>
      </c>
      <c r="G27" s="64">
        <f t="shared" si="13"/>
        <v>2164.8476660999136</v>
      </c>
      <c r="H27" s="65">
        <f>(G27+SUM($F$8:F27))-(G27+SUM($F$8:F27)-$G$8)*P27</f>
        <v>2164.8476660999136</v>
      </c>
      <c r="J27" s="64">
        <f t="shared" si="9"/>
        <v>2473.0364018431819</v>
      </c>
      <c r="K27" s="65">
        <f t="shared" si="10"/>
        <v>2252.0809415667045</v>
      </c>
      <c r="M27" s="64">
        <f t="shared" si="11"/>
        <v>2473.0364018431819</v>
      </c>
      <c r="N27" s="65">
        <f t="shared" si="12"/>
        <v>2252.0809415667045</v>
      </c>
      <c r="P27" s="66">
        <v>0.15</v>
      </c>
      <c r="Q27" s="67">
        <v>0.15</v>
      </c>
      <c r="S27" s="66">
        <f t="shared" si="0"/>
        <v>8.4696256283388838E-2</v>
      </c>
      <c r="T27" s="68">
        <f t="shared" si="1"/>
        <v>8.921623200383122E-2</v>
      </c>
      <c r="U27" s="69">
        <f t="shared" si="2"/>
        <v>8.921623200383122E-2</v>
      </c>
      <c r="W27" s="70">
        <f t="shared" si="3"/>
        <v>-4.1497506074867907E-3</v>
      </c>
      <c r="X27" s="71">
        <f t="shared" si="4"/>
        <v>-4.1497506074867907E-3</v>
      </c>
      <c r="Y27" s="72">
        <f t="shared" si="5"/>
        <v>0</v>
      </c>
    </row>
    <row r="28" spans="2:25" x14ac:dyDescent="0.25">
      <c r="B28" s="26">
        <v>20</v>
      </c>
      <c r="D28" s="27">
        <f t="shared" si="6"/>
        <v>2.5937424601000041</v>
      </c>
      <c r="E28" s="28">
        <f t="shared" si="7"/>
        <v>869.26973809968558</v>
      </c>
      <c r="F28" s="28">
        <f t="shared" si="8"/>
        <v>15.849558156926644</v>
      </c>
      <c r="G28" s="29">
        <f t="shared" si="13"/>
        <v>2254.6618289891649</v>
      </c>
      <c r="H28" s="30">
        <f>(G28+SUM($F$8:F28))-(G28+SUM($F$8:F28)-$G$8)*P28</f>
        <v>2254.6618289891649</v>
      </c>
      <c r="J28" s="29">
        <f t="shared" si="9"/>
        <v>2593.7424601000039</v>
      </c>
      <c r="K28" s="30">
        <f t="shared" si="10"/>
        <v>2354.6810910850031</v>
      </c>
      <c r="M28" s="29">
        <f t="shared" si="11"/>
        <v>2593.7424601000039</v>
      </c>
      <c r="N28" s="30">
        <f t="shared" si="12"/>
        <v>2434.3682140900037</v>
      </c>
      <c r="P28" s="31">
        <v>0.15</v>
      </c>
      <c r="Q28" s="32">
        <v>0.1</v>
      </c>
      <c r="S28" s="31">
        <f t="shared" si="0"/>
        <v>8.4696256283388838E-2</v>
      </c>
      <c r="T28" s="33">
        <f t="shared" si="1"/>
        <v>8.9414646082023985E-2</v>
      </c>
      <c r="U28" s="34">
        <f t="shared" si="2"/>
        <v>9.3046472133653468E-2</v>
      </c>
      <c r="W28" s="47">
        <f t="shared" si="3"/>
        <v>-4.3311238889659487E-3</v>
      </c>
      <c r="X28" s="48">
        <f t="shared" si="4"/>
        <v>-7.6393969178317755E-3</v>
      </c>
      <c r="Y28" s="49">
        <f t="shared" si="5"/>
        <v>-3.3226638978487433E-3</v>
      </c>
    </row>
    <row r="29" spans="2:25" x14ac:dyDescent="0.25"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P29" s="36"/>
    </row>
    <row r="30" spans="2:25" x14ac:dyDescent="0.25">
      <c r="D30" s="1"/>
      <c r="E30" s="1"/>
      <c r="F30" s="1"/>
      <c r="G30" s="37"/>
      <c r="H30" s="37"/>
      <c r="I30" s="37"/>
      <c r="J30" s="37"/>
      <c r="K30" s="35"/>
      <c r="L30" s="35"/>
      <c r="M30" s="35"/>
      <c r="N30" s="35"/>
      <c r="P30" s="36"/>
      <c r="R30" s="38"/>
    </row>
    <row r="31" spans="2:25" x14ac:dyDescent="0.25">
      <c r="M31" s="35"/>
      <c r="N31" s="35"/>
    </row>
    <row r="32" spans="2:25" x14ac:dyDescent="0.25">
      <c r="M32" s="35"/>
      <c r="N32" s="35"/>
      <c r="R32" s="35"/>
    </row>
    <row r="33" spans="13:18" x14ac:dyDescent="0.25">
      <c r="M33" s="35"/>
      <c r="N33" s="35"/>
      <c r="R33" s="35"/>
    </row>
    <row r="34" spans="13:18" x14ac:dyDescent="0.25">
      <c r="M34" s="35"/>
      <c r="N34" s="35"/>
      <c r="R34" s="35"/>
    </row>
    <row r="35" spans="13:18" x14ac:dyDescent="0.25">
      <c r="M35" s="35"/>
      <c r="N35" s="35"/>
      <c r="R35" s="35"/>
    </row>
    <row r="36" spans="13:18" x14ac:dyDescent="0.25">
      <c r="M36" s="35"/>
      <c r="N36" s="35"/>
      <c r="R36" s="35"/>
    </row>
    <row r="37" spans="13:18" x14ac:dyDescent="0.25">
      <c r="M37" s="35"/>
      <c r="N37" s="35"/>
      <c r="R37" s="35"/>
    </row>
    <row r="38" spans="13:18" x14ac:dyDescent="0.25">
      <c r="M38" s="35"/>
      <c r="N38" s="35"/>
    </row>
    <row r="54" spans="2:10" x14ac:dyDescent="0.25">
      <c r="B54" s="39"/>
      <c r="C54" s="39"/>
      <c r="D54" s="40"/>
      <c r="E54" s="40"/>
      <c r="F54" s="40"/>
      <c r="G54" s="40"/>
      <c r="H54" s="40"/>
      <c r="I54" s="40"/>
      <c r="J54" s="40"/>
    </row>
    <row r="55" spans="2:10" x14ac:dyDescent="0.25">
      <c r="B55" s="39"/>
      <c r="C55" s="39"/>
      <c r="D55" s="40"/>
      <c r="E55" s="40"/>
      <c r="F55" s="40"/>
      <c r="G55" s="40"/>
      <c r="H55" s="40"/>
      <c r="I55" s="40"/>
      <c r="J55" s="40"/>
    </row>
    <row r="56" spans="2:10" x14ac:dyDescent="0.25">
      <c r="B56" s="39"/>
      <c r="C56" s="39"/>
      <c r="D56" s="40"/>
      <c r="E56" s="40"/>
      <c r="F56" s="40"/>
      <c r="G56" s="40"/>
      <c r="H56" s="40"/>
      <c r="I56" s="40"/>
      <c r="J56" s="40"/>
    </row>
    <row r="57" spans="2:10" x14ac:dyDescent="0.25">
      <c r="B57" s="39"/>
      <c r="C57" s="39"/>
      <c r="D57" s="40"/>
      <c r="E57" s="40"/>
      <c r="F57" s="40"/>
      <c r="G57" s="40"/>
      <c r="H57" s="40"/>
      <c r="I57" s="40"/>
      <c r="J57" s="40"/>
    </row>
    <row r="58" spans="2:10" x14ac:dyDescent="0.25">
      <c r="B58" s="39"/>
      <c r="C58" s="39"/>
      <c r="D58" s="40"/>
      <c r="E58" s="40"/>
      <c r="F58" s="40"/>
      <c r="G58" s="40"/>
      <c r="H58" s="40"/>
      <c r="I58" s="40"/>
      <c r="J58" s="40"/>
    </row>
    <row r="59" spans="2:10" x14ac:dyDescent="0.25">
      <c r="B59" s="39"/>
      <c r="C59" s="39"/>
      <c r="D59" s="40"/>
      <c r="E59" s="40"/>
      <c r="F59" s="40"/>
      <c r="G59" s="40"/>
      <c r="H59" s="40"/>
      <c r="I59" s="40"/>
      <c r="J59" s="40"/>
    </row>
    <row r="60" spans="2:10" x14ac:dyDescent="0.25">
      <c r="B60" s="39"/>
      <c r="C60" s="39"/>
      <c r="D60" s="40"/>
      <c r="E60" s="40"/>
      <c r="F60" s="40"/>
      <c r="G60" s="40"/>
      <c r="H60" s="40"/>
      <c r="I60" s="40"/>
      <c r="J60" s="40"/>
    </row>
    <row r="61" spans="2:10" x14ac:dyDescent="0.25">
      <c r="B61" s="39"/>
      <c r="C61" s="39"/>
      <c r="D61" s="40"/>
      <c r="E61" s="40"/>
      <c r="F61" s="40"/>
      <c r="G61" s="40"/>
      <c r="H61" s="40"/>
      <c r="I61" s="40"/>
      <c r="J61" s="40"/>
    </row>
    <row r="62" spans="2:10" x14ac:dyDescent="0.25">
      <c r="B62" s="39"/>
      <c r="C62" s="39"/>
      <c r="D62" s="40"/>
      <c r="E62" s="40"/>
      <c r="F62" s="40"/>
      <c r="G62" s="40"/>
      <c r="H62" s="40"/>
      <c r="I62" s="40"/>
      <c r="J62" s="40"/>
    </row>
    <row r="63" spans="2:10" x14ac:dyDescent="0.25">
      <c r="B63" s="39"/>
      <c r="C63" s="39"/>
      <c r="D63" s="40"/>
      <c r="E63" s="40"/>
      <c r="F63" s="40"/>
      <c r="G63" s="40"/>
      <c r="H63" s="40"/>
      <c r="I63" s="40"/>
      <c r="J63" s="40"/>
    </row>
    <row r="64" spans="2:10" x14ac:dyDescent="0.25">
      <c r="B64" s="39"/>
      <c r="C64" s="39"/>
      <c r="D64" s="40"/>
      <c r="E64" s="40"/>
      <c r="F64" s="40"/>
      <c r="G64" s="40"/>
      <c r="H64" s="40"/>
      <c r="I64" s="40"/>
      <c r="J64" s="40"/>
    </row>
    <row r="65" spans="2:10" x14ac:dyDescent="0.25">
      <c r="B65" s="39"/>
      <c r="C65" s="39"/>
      <c r="D65" s="40"/>
      <c r="E65" s="40"/>
      <c r="F65" s="40"/>
      <c r="G65" s="40"/>
      <c r="H65" s="40"/>
      <c r="I65" s="40"/>
      <c r="J65" s="40"/>
    </row>
    <row r="66" spans="2:10" x14ac:dyDescent="0.25">
      <c r="B66" s="39"/>
      <c r="C66" s="39"/>
      <c r="D66" s="40"/>
      <c r="E66" s="40"/>
      <c r="F66" s="40"/>
      <c r="G66" s="40"/>
      <c r="H66" s="40"/>
      <c r="I66" s="40"/>
      <c r="J66" s="40"/>
    </row>
    <row r="67" spans="2:10" x14ac:dyDescent="0.25">
      <c r="B67" s="39"/>
      <c r="C67" s="39"/>
      <c r="D67" s="40"/>
      <c r="E67" s="40"/>
      <c r="F67" s="40"/>
      <c r="G67" s="40"/>
      <c r="H67" s="40"/>
      <c r="I67" s="40"/>
      <c r="J67" s="40"/>
    </row>
    <row r="68" spans="2:10" x14ac:dyDescent="0.25">
      <c r="B68" s="39"/>
      <c r="C68" s="39"/>
      <c r="D68" s="40"/>
      <c r="E68" s="40"/>
      <c r="F68" s="40"/>
      <c r="G68" s="40"/>
      <c r="H68" s="40"/>
      <c r="I68" s="40"/>
      <c r="J68" s="40"/>
    </row>
    <row r="69" spans="2:10" x14ac:dyDescent="0.25">
      <c r="B69" s="39"/>
      <c r="C69" s="39"/>
      <c r="D69" s="40"/>
      <c r="E69" s="40"/>
      <c r="F69" s="40"/>
      <c r="G69" s="40"/>
      <c r="H69" s="40"/>
      <c r="I69" s="40"/>
      <c r="J69" s="40"/>
    </row>
    <row r="70" spans="2:10" x14ac:dyDescent="0.25">
      <c r="B70" s="39"/>
      <c r="C70" s="39"/>
      <c r="D70" s="40"/>
      <c r="E70" s="40"/>
      <c r="F70" s="40"/>
      <c r="G70" s="40"/>
      <c r="H70" s="40"/>
      <c r="I70" s="40"/>
      <c r="J70" s="40"/>
    </row>
    <row r="71" spans="2:10" x14ac:dyDescent="0.25">
      <c r="B71" s="39"/>
      <c r="C71" s="39"/>
      <c r="D71" s="40"/>
      <c r="E71" s="40"/>
      <c r="F71" s="40"/>
      <c r="G71" s="40"/>
      <c r="H71" s="40"/>
      <c r="I71" s="40"/>
      <c r="J71" s="40"/>
    </row>
    <row r="72" spans="2:10" x14ac:dyDescent="0.25">
      <c r="B72" s="39"/>
      <c r="C72" s="39"/>
      <c r="D72" s="40"/>
      <c r="E72" s="40"/>
      <c r="F72" s="40"/>
      <c r="G72" s="40"/>
      <c r="H72" s="40"/>
      <c r="I72" s="40"/>
      <c r="J72" s="40"/>
    </row>
    <row r="73" spans="2:10" x14ac:dyDescent="0.25">
      <c r="B73" s="39"/>
      <c r="C73" s="39"/>
      <c r="D73" s="40"/>
      <c r="E73" s="40"/>
      <c r="F73" s="40"/>
      <c r="G73" s="40"/>
      <c r="H73" s="40"/>
      <c r="I73" s="40"/>
      <c r="J73" s="40"/>
    </row>
    <row r="74" spans="2:10" x14ac:dyDescent="0.25">
      <c r="B74" s="39"/>
      <c r="C74" s="39"/>
      <c r="D74" s="40"/>
      <c r="E74" s="40"/>
      <c r="F74" s="40"/>
      <c r="G74" s="40"/>
      <c r="H74" s="40"/>
      <c r="I74" s="40"/>
      <c r="J74" s="40"/>
    </row>
    <row r="75" spans="2:10" x14ac:dyDescent="0.25">
      <c r="B75" s="39"/>
      <c r="C75" s="39"/>
      <c r="D75" s="40"/>
      <c r="E75" s="40"/>
      <c r="F75" s="40"/>
      <c r="G75" s="40"/>
      <c r="H75" s="40"/>
      <c r="I75" s="40"/>
      <c r="J75" s="40"/>
    </row>
    <row r="76" spans="2:10" x14ac:dyDescent="0.25">
      <c r="B76" s="39"/>
      <c r="C76" s="39"/>
      <c r="D76" s="40"/>
      <c r="E76" s="40"/>
      <c r="F76" s="40"/>
      <c r="G76" s="40"/>
      <c r="H76" s="40"/>
      <c r="I76" s="40"/>
      <c r="J76" s="40"/>
    </row>
    <row r="77" spans="2:10" x14ac:dyDescent="0.25">
      <c r="B77" s="39"/>
      <c r="C77" s="39"/>
      <c r="D77" s="40"/>
      <c r="E77" s="40"/>
      <c r="F77" s="40"/>
      <c r="G77" s="40"/>
      <c r="H77" s="40"/>
      <c r="I77" s="40"/>
      <c r="J77" s="40"/>
    </row>
    <row r="78" spans="2:10" x14ac:dyDescent="0.25">
      <c r="B78" s="39"/>
      <c r="C78" s="39"/>
      <c r="D78" s="40"/>
      <c r="E78" s="40"/>
      <c r="F78" s="40"/>
      <c r="G78" s="40"/>
      <c r="H78" s="40"/>
      <c r="I78" s="40"/>
      <c r="J78" s="40"/>
    </row>
    <row r="79" spans="2:10" x14ac:dyDescent="0.25">
      <c r="B79" s="39"/>
      <c r="C79" s="39"/>
      <c r="D79" s="40"/>
      <c r="E79" s="40"/>
      <c r="F79" s="40"/>
      <c r="G79" s="40"/>
      <c r="H79" s="40"/>
      <c r="I79" s="40"/>
      <c r="J79" s="40"/>
    </row>
    <row r="80" spans="2:10" x14ac:dyDescent="0.25">
      <c r="B80" s="39"/>
      <c r="C80" s="39"/>
      <c r="D80" s="40"/>
      <c r="E80" s="40"/>
      <c r="F80" s="40"/>
      <c r="G80" s="40"/>
      <c r="H80" s="40"/>
      <c r="I80" s="40"/>
      <c r="J80" s="40"/>
    </row>
    <row r="81" spans="2:10" x14ac:dyDescent="0.25">
      <c r="B81" s="39"/>
      <c r="C81" s="39"/>
      <c r="D81" s="40"/>
      <c r="E81" s="40"/>
      <c r="F81" s="40"/>
      <c r="G81" s="40"/>
      <c r="H81" s="40"/>
      <c r="I81" s="40"/>
      <c r="J81" s="40"/>
    </row>
    <row r="82" spans="2:10" x14ac:dyDescent="0.25">
      <c r="B82" s="39"/>
      <c r="C82" s="39"/>
      <c r="D82" s="40"/>
      <c r="E82" s="40"/>
      <c r="F82" s="40"/>
      <c r="G82" s="40"/>
      <c r="H82" s="40"/>
      <c r="I82" s="40"/>
      <c r="J82" s="40"/>
    </row>
    <row r="83" spans="2:10" x14ac:dyDescent="0.25">
      <c r="B83" s="39"/>
      <c r="C83" s="39"/>
      <c r="D83" s="40"/>
      <c r="E83" s="40"/>
      <c r="F83" s="40"/>
      <c r="G83" s="40"/>
      <c r="H83" s="40"/>
      <c r="I83" s="40"/>
      <c r="J83" s="40"/>
    </row>
    <row r="84" spans="2:10" x14ac:dyDescent="0.25">
      <c r="B84" s="39"/>
      <c r="C84" s="39"/>
      <c r="D84" s="40"/>
      <c r="E84" s="40"/>
      <c r="F84" s="40"/>
      <c r="G84" s="40"/>
      <c r="H84" s="40"/>
      <c r="I84" s="40"/>
      <c r="J84" s="40"/>
    </row>
    <row r="85" spans="2:10" x14ac:dyDescent="0.25">
      <c r="B85" s="39"/>
      <c r="C85" s="39"/>
      <c r="D85" s="40"/>
      <c r="E85" s="40"/>
      <c r="F85" s="40"/>
      <c r="G85" s="40"/>
      <c r="H85" s="40"/>
      <c r="I85" s="40"/>
      <c r="J85" s="40"/>
    </row>
    <row r="86" spans="2:10" x14ac:dyDescent="0.25">
      <c r="B86" s="39"/>
      <c r="C86" s="39"/>
      <c r="D86" s="40"/>
      <c r="E86" s="40"/>
      <c r="F86" s="40"/>
      <c r="G86" s="40"/>
      <c r="H86" s="40"/>
      <c r="I86" s="40"/>
      <c r="J86" s="40"/>
    </row>
    <row r="87" spans="2:10" x14ac:dyDescent="0.25">
      <c r="B87" s="39"/>
      <c r="C87" s="39"/>
      <c r="D87" s="40"/>
      <c r="E87" s="40"/>
      <c r="F87" s="40"/>
      <c r="G87" s="40"/>
      <c r="H87" s="40"/>
      <c r="I87" s="40"/>
      <c r="J87" s="40"/>
    </row>
    <row r="88" spans="2:10" x14ac:dyDescent="0.25">
      <c r="B88" s="39"/>
      <c r="C88" s="39"/>
      <c r="D88" s="40"/>
      <c r="E88" s="40"/>
      <c r="F88" s="40"/>
      <c r="G88" s="40"/>
      <c r="H88" s="40"/>
      <c r="I88" s="40"/>
      <c r="J88" s="40"/>
    </row>
    <row r="89" spans="2:10" x14ac:dyDescent="0.25">
      <c r="D89" s="40"/>
      <c r="E89" s="40"/>
      <c r="F89" s="40"/>
      <c r="G89" s="40"/>
      <c r="H89" s="40"/>
      <c r="I89" s="40"/>
      <c r="J89" s="40"/>
    </row>
    <row r="90" spans="2:10" x14ac:dyDescent="0.25">
      <c r="D90" s="1"/>
      <c r="E90" s="1"/>
      <c r="F90" s="1"/>
      <c r="G90" s="41" t="s">
        <v>3</v>
      </c>
      <c r="H90" s="41"/>
      <c r="I90" s="41"/>
      <c r="J90" s="41"/>
    </row>
    <row r="91" spans="2:10" x14ac:dyDescent="0.25">
      <c r="D91" s="42"/>
      <c r="E91" s="42"/>
      <c r="F91" s="42"/>
      <c r="G91" s="42">
        <v>0.1</v>
      </c>
      <c r="H91" s="42">
        <v>0.15</v>
      </c>
      <c r="I91" s="42"/>
      <c r="J91" s="42">
        <v>0.2</v>
      </c>
    </row>
    <row r="92" spans="2:10" x14ac:dyDescent="0.25">
      <c r="B92" s="39">
        <v>1</v>
      </c>
      <c r="C92" s="39"/>
      <c r="D92" s="43"/>
      <c r="E92" s="43"/>
      <c r="F92" s="43"/>
      <c r="G92" s="43" t="e">
        <f>W9/W$6</f>
        <v>#VALUE!</v>
      </c>
      <c r="H92" s="43" t="e">
        <f t="shared" ref="H92:H94" si="14">X9/X$6</f>
        <v>#VALUE!</v>
      </c>
      <c r="I92" s="43"/>
      <c r="J92" s="43" t="e">
        <f>Y9/Y$6</f>
        <v>#VALUE!</v>
      </c>
    </row>
    <row r="93" spans="2:10" x14ac:dyDescent="0.25">
      <c r="B93" s="39">
        <v>2</v>
      </c>
      <c r="C93" s="39"/>
      <c r="D93" s="43"/>
      <c r="E93" s="43"/>
      <c r="F93" s="43"/>
      <c r="G93" s="43" t="e">
        <f>W10/W$6</f>
        <v>#VALUE!</v>
      </c>
      <c r="H93" s="43" t="e">
        <f t="shared" si="14"/>
        <v>#VALUE!</v>
      </c>
      <c r="I93" s="43"/>
      <c r="J93" s="43" t="e">
        <f>Y10/Y$6</f>
        <v>#VALUE!</v>
      </c>
    </row>
    <row r="94" spans="2:10" x14ac:dyDescent="0.25">
      <c r="B94" s="39">
        <v>3</v>
      </c>
      <c r="C94" s="39"/>
      <c r="D94" s="43"/>
      <c r="E94" s="43"/>
      <c r="F94" s="43"/>
      <c r="G94" s="43" t="e">
        <f>W11/W$6</f>
        <v>#VALUE!</v>
      </c>
      <c r="H94" s="43" t="e">
        <f t="shared" si="14"/>
        <v>#VALUE!</v>
      </c>
      <c r="I94" s="43"/>
      <c r="J94" s="43" t="e">
        <f>Y11/Y$6</f>
        <v>#VALUE!</v>
      </c>
    </row>
  </sheetData>
  <mergeCells count="10">
    <mergeCell ref="W5:Y5"/>
    <mergeCell ref="G90:J90"/>
    <mergeCell ref="G30:J30"/>
    <mergeCell ref="P5:Q5"/>
    <mergeCell ref="M5:N5"/>
    <mergeCell ref="J5:K5"/>
    <mergeCell ref="G5:H5"/>
    <mergeCell ref="S5:U5"/>
    <mergeCell ref="J2:K2"/>
    <mergeCell ref="J3:K3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come-cotas</vt:lpstr>
      <vt:lpstr>Gráfico Valores</vt:lpstr>
      <vt:lpstr>Gráfico Rentabilidades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mg52770</dc:creator>
  <cp:lastModifiedBy>Marcelo</cp:lastModifiedBy>
  <dcterms:created xsi:type="dcterms:W3CDTF">2004-04-22T20:26:03Z</dcterms:created>
  <dcterms:modified xsi:type="dcterms:W3CDTF">2017-04-21T02:07:31Z</dcterms:modified>
</cp:coreProperties>
</file>